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ksa\Downloads\"/>
    </mc:Choice>
  </mc:AlternateContent>
  <xr:revisionPtr revIDLastSave="0" documentId="13_ncr:1_{FE0A043C-46D2-4B4D-A109-399CC4884404}" xr6:coauthVersionLast="47" xr6:coauthVersionMax="47" xr10:uidLastSave="{00000000-0000-0000-0000-000000000000}"/>
  <bookViews>
    <workbookView xWindow="-96" yWindow="-96" windowWidth="23232" windowHeight="13872" xr2:uid="{D852ACAC-190A-4AB8-9C86-4CBD6830BD60}"/>
  </bookViews>
  <sheets>
    <sheet name="Rekapitulace stavby" sheetId="2" r:id="rId1"/>
    <sheet name="1 - Betonové oplocení" sheetId="3" r:id="rId2"/>
    <sheet name="2 - VON" sheetId="4" r:id="rId3"/>
    <sheet name="Seznam figur" sheetId="5" r:id="rId4"/>
  </sheets>
  <definedNames>
    <definedName name="_xlnm._FilterDatabase" localSheetId="1" hidden="1">'1 - Betonové oplocení'!$C$125:$K$233</definedName>
    <definedName name="_xlnm._FilterDatabase" localSheetId="2" hidden="1">'2 - VON'!$C$121:$K$155</definedName>
    <definedName name="_xlnm.Print_Titles" localSheetId="1">'1 - Betonové oplocení'!$125:$125</definedName>
    <definedName name="_xlnm.Print_Titles" localSheetId="2">'2 - VON'!$121:$121</definedName>
    <definedName name="_xlnm.Print_Titles" localSheetId="0">'Rekapitulace stavby'!$92:$92</definedName>
    <definedName name="_xlnm.Print_Titles" localSheetId="3">'Seznam figur'!$9:$9</definedName>
    <definedName name="_xlnm.Print_Area" localSheetId="1">'1 - Betonové oplocení'!$C$4:$J$76,'1 - Betonové oplocení'!$C$82:$J$107,'1 - Betonové oplocení'!$C$113:$J$233</definedName>
    <definedName name="_xlnm.Print_Area" localSheetId="2">'2 - VON'!$C$4:$J$76,'2 - VON'!$C$82:$J$103,'2 - VON'!$C$109:$J$155</definedName>
    <definedName name="_xlnm.Print_Area" localSheetId="0">'Rekapitulace stavby'!$D$4:$AO$76,'Rekapitulace stavby'!$C$82:$AQ$97</definedName>
    <definedName name="_xlnm.Print_Area" localSheetId="3">'Seznam figur'!$C$4:$G$31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E7" i="4"/>
  <c r="J12" i="4"/>
  <c r="J14" i="4"/>
  <c r="E15" i="4"/>
  <c r="J15" i="4"/>
  <c r="J17" i="4"/>
  <c r="E18" i="4"/>
  <c r="J18" i="4"/>
  <c r="J20" i="4"/>
  <c r="E21" i="4"/>
  <c r="J91" i="4" s="1"/>
  <c r="J21" i="4"/>
  <c r="J23" i="4"/>
  <c r="E24" i="4"/>
  <c r="J24" i="4"/>
  <c r="J35" i="4"/>
  <c r="J36" i="4"/>
  <c r="J37" i="4"/>
  <c r="E85" i="4"/>
  <c r="E87" i="4"/>
  <c r="F89" i="4"/>
  <c r="J89" i="4"/>
  <c r="F91" i="4"/>
  <c r="F92" i="4"/>
  <c r="J92" i="4"/>
  <c r="E112" i="4"/>
  <c r="E114" i="4"/>
  <c r="F116" i="4"/>
  <c r="J116" i="4"/>
  <c r="F118" i="4"/>
  <c r="J118" i="4"/>
  <c r="F119" i="4"/>
  <c r="J119" i="4"/>
  <c r="J125" i="4"/>
  <c r="P125" i="4"/>
  <c r="P124" i="4" s="1"/>
  <c r="R125" i="4"/>
  <c r="R124" i="4" s="1"/>
  <c r="T125" i="4"/>
  <c r="T124" i="4" s="1"/>
  <c r="T123" i="4" s="1"/>
  <c r="T122" i="4" s="1"/>
  <c r="BE125" i="4"/>
  <c r="BF125" i="4"/>
  <c r="F34" i="4" s="1"/>
  <c r="BA96" i="2" s="1"/>
  <c r="BG125" i="4"/>
  <c r="F35" i="4" s="1"/>
  <c r="BB96" i="2" s="1"/>
  <c r="BH125" i="4"/>
  <c r="F36" i="4" s="1"/>
  <c r="BC96" i="2" s="1"/>
  <c r="BI125" i="4"/>
  <c r="BK125" i="4"/>
  <c r="BK124" i="4" s="1"/>
  <c r="J126" i="4"/>
  <c r="P126" i="4"/>
  <c r="R126" i="4"/>
  <c r="T126" i="4"/>
  <c r="BE126" i="4"/>
  <c r="BF126" i="4"/>
  <c r="BG126" i="4"/>
  <c r="BH126" i="4"/>
  <c r="BI126" i="4"/>
  <c r="BK126" i="4"/>
  <c r="J127" i="4"/>
  <c r="P127" i="4"/>
  <c r="R127" i="4"/>
  <c r="T127" i="4"/>
  <c r="BE127" i="4"/>
  <c r="BF127" i="4"/>
  <c r="BG127" i="4"/>
  <c r="BH127" i="4"/>
  <c r="BI127" i="4"/>
  <c r="BK127" i="4"/>
  <c r="J128" i="4"/>
  <c r="BE128" i="4" s="1"/>
  <c r="P128" i="4"/>
  <c r="R128" i="4"/>
  <c r="T128" i="4"/>
  <c r="BF128" i="4"/>
  <c r="BG128" i="4"/>
  <c r="BH128" i="4"/>
  <c r="BI128" i="4"/>
  <c r="BK128" i="4"/>
  <c r="J129" i="4"/>
  <c r="BE129" i="4" s="1"/>
  <c r="P129" i="4"/>
  <c r="R129" i="4"/>
  <c r="T129" i="4"/>
  <c r="BF129" i="4"/>
  <c r="BG129" i="4"/>
  <c r="BH129" i="4"/>
  <c r="BI129" i="4"/>
  <c r="BK129" i="4"/>
  <c r="J130" i="4"/>
  <c r="P130" i="4"/>
  <c r="R130" i="4"/>
  <c r="T130" i="4"/>
  <c r="BE130" i="4"/>
  <c r="BF130" i="4"/>
  <c r="BG130" i="4"/>
  <c r="BH130" i="4"/>
  <c r="BI130" i="4"/>
  <c r="BK130" i="4"/>
  <c r="BK131" i="4"/>
  <c r="J131" i="4" s="1"/>
  <c r="J99" i="4" s="1"/>
  <c r="J132" i="4"/>
  <c r="BE132" i="4" s="1"/>
  <c r="P132" i="4"/>
  <c r="P131" i="4" s="1"/>
  <c r="R132" i="4"/>
  <c r="R131" i="4" s="1"/>
  <c r="T132" i="4"/>
  <c r="BF132" i="4"/>
  <c r="BG132" i="4"/>
  <c r="BH132" i="4"/>
  <c r="BI132" i="4"/>
  <c r="BK132" i="4"/>
  <c r="J133" i="4"/>
  <c r="P133" i="4"/>
  <c r="R133" i="4"/>
  <c r="T133" i="4"/>
  <c r="T131" i="4" s="1"/>
  <c r="BE133" i="4"/>
  <c r="BF133" i="4"/>
  <c r="BG133" i="4"/>
  <c r="BH133" i="4"/>
  <c r="BI133" i="4"/>
  <c r="BK133" i="4"/>
  <c r="J136" i="4"/>
  <c r="P136" i="4"/>
  <c r="R136" i="4"/>
  <c r="T136" i="4"/>
  <c r="BE136" i="4"/>
  <c r="BF136" i="4"/>
  <c r="BG136" i="4"/>
  <c r="BH136" i="4"/>
  <c r="BI136" i="4"/>
  <c r="BK136" i="4"/>
  <c r="J140" i="4"/>
  <c r="P140" i="4"/>
  <c r="R140" i="4"/>
  <c r="T140" i="4"/>
  <c r="BE140" i="4"/>
  <c r="BF140" i="4"/>
  <c r="BG140" i="4"/>
  <c r="BH140" i="4"/>
  <c r="BI140" i="4"/>
  <c r="F37" i="4" s="1"/>
  <c r="BD96" i="2" s="1"/>
  <c r="BK140" i="4"/>
  <c r="J142" i="4"/>
  <c r="P142" i="4"/>
  <c r="P141" i="4" s="1"/>
  <c r="R142" i="4"/>
  <c r="R141" i="4" s="1"/>
  <c r="T142" i="4"/>
  <c r="T141" i="4" s="1"/>
  <c r="BE142" i="4"/>
  <c r="BF142" i="4"/>
  <c r="BG142" i="4"/>
  <c r="BH142" i="4"/>
  <c r="BI142" i="4"/>
  <c r="BK142" i="4"/>
  <c r="BK141" i="4" s="1"/>
  <c r="J141" i="4" s="1"/>
  <c r="J100" i="4" s="1"/>
  <c r="T143" i="4"/>
  <c r="BK143" i="4"/>
  <c r="J143" i="4" s="1"/>
  <c r="J101" i="4" s="1"/>
  <c r="J144" i="4"/>
  <c r="BE144" i="4" s="1"/>
  <c r="P144" i="4"/>
  <c r="P143" i="4" s="1"/>
  <c r="R144" i="4"/>
  <c r="R143" i="4" s="1"/>
  <c r="T144" i="4"/>
  <c r="BF144" i="4"/>
  <c r="BG144" i="4"/>
  <c r="BH144" i="4"/>
  <c r="BI144" i="4"/>
  <c r="BK144" i="4"/>
  <c r="BK145" i="4"/>
  <c r="J145" i="4" s="1"/>
  <c r="J102" i="4" s="1"/>
  <c r="J146" i="4"/>
  <c r="P146" i="4"/>
  <c r="R146" i="4"/>
  <c r="T146" i="4"/>
  <c r="BE146" i="4"/>
  <c r="BF146" i="4"/>
  <c r="BG146" i="4"/>
  <c r="BH146" i="4"/>
  <c r="BI146" i="4"/>
  <c r="BK146" i="4"/>
  <c r="J149" i="4"/>
  <c r="BE149" i="4" s="1"/>
  <c r="P149" i="4"/>
  <c r="P145" i="4" s="1"/>
  <c r="R149" i="4"/>
  <c r="T149" i="4"/>
  <c r="BF149" i="4"/>
  <c r="BG149" i="4"/>
  <c r="BH149" i="4"/>
  <c r="BI149" i="4"/>
  <c r="BK149" i="4"/>
  <c r="J152" i="4"/>
  <c r="BE152" i="4" s="1"/>
  <c r="P152" i="4"/>
  <c r="R152" i="4"/>
  <c r="R145" i="4" s="1"/>
  <c r="T152" i="4"/>
  <c r="T145" i="4" s="1"/>
  <c r="BF152" i="4"/>
  <c r="BG152" i="4"/>
  <c r="BH152" i="4"/>
  <c r="BI152" i="4"/>
  <c r="BK152" i="4"/>
  <c r="E7" i="3"/>
  <c r="J12" i="3"/>
  <c r="J120" i="3" s="1"/>
  <c r="J14" i="3"/>
  <c r="E15" i="3"/>
  <c r="F122" i="3" s="1"/>
  <c r="J15" i="3"/>
  <c r="J17" i="3"/>
  <c r="E18" i="3"/>
  <c r="J18" i="3"/>
  <c r="J20" i="3"/>
  <c r="E21" i="3"/>
  <c r="J91" i="3" s="1"/>
  <c r="J21" i="3"/>
  <c r="J23" i="3"/>
  <c r="E24" i="3"/>
  <c r="J24" i="3"/>
  <c r="J35" i="3"/>
  <c r="J36" i="3"/>
  <c r="F37" i="3"/>
  <c r="BD95" i="2" s="1"/>
  <c r="J37" i="3"/>
  <c r="E85" i="3"/>
  <c r="E87" i="3"/>
  <c r="F89" i="3"/>
  <c r="F92" i="3"/>
  <c r="J92" i="3"/>
  <c r="E116" i="3"/>
  <c r="E118" i="3"/>
  <c r="F120" i="3"/>
  <c r="J122" i="3"/>
  <c r="F123" i="3"/>
  <c r="J123" i="3"/>
  <c r="J129" i="3"/>
  <c r="P129" i="3"/>
  <c r="P128" i="3" s="1"/>
  <c r="R129" i="3"/>
  <c r="R128" i="3" s="1"/>
  <c r="T129" i="3"/>
  <c r="T128" i="3" s="1"/>
  <c r="BE129" i="3"/>
  <c r="BF129" i="3"/>
  <c r="F34" i="3" s="1"/>
  <c r="BA95" i="2" s="1"/>
  <c r="BG129" i="3"/>
  <c r="F35" i="3" s="1"/>
  <c r="BB95" i="2" s="1"/>
  <c r="BH129" i="3"/>
  <c r="F36" i="3" s="1"/>
  <c r="BC95" i="2" s="1"/>
  <c r="BI129" i="3"/>
  <c r="BK129" i="3"/>
  <c r="J131" i="3"/>
  <c r="P131" i="3"/>
  <c r="R131" i="3"/>
  <c r="T131" i="3"/>
  <c r="BE131" i="3"/>
  <c r="BF131" i="3"/>
  <c r="BG131" i="3"/>
  <c r="BH131" i="3"/>
  <c r="BI131" i="3"/>
  <c r="BK131" i="3"/>
  <c r="BK128" i="3" s="1"/>
  <c r="J133" i="3"/>
  <c r="BE133" i="3" s="1"/>
  <c r="P133" i="3"/>
  <c r="R133" i="3"/>
  <c r="T133" i="3"/>
  <c r="BF133" i="3"/>
  <c r="BG133" i="3"/>
  <c r="BH133" i="3"/>
  <c r="BI133" i="3"/>
  <c r="BK133" i="3"/>
  <c r="J135" i="3"/>
  <c r="BE135" i="3" s="1"/>
  <c r="P135" i="3"/>
  <c r="R135" i="3"/>
  <c r="T135" i="3"/>
  <c r="BF135" i="3"/>
  <c r="BG135" i="3"/>
  <c r="BH135" i="3"/>
  <c r="BI135" i="3"/>
  <c r="BK135" i="3"/>
  <c r="J137" i="3"/>
  <c r="BE137" i="3" s="1"/>
  <c r="P137" i="3"/>
  <c r="R137" i="3"/>
  <c r="T137" i="3"/>
  <c r="BF137" i="3"/>
  <c r="BG137" i="3"/>
  <c r="BH137" i="3"/>
  <c r="BI137" i="3"/>
  <c r="BK137" i="3"/>
  <c r="J139" i="3"/>
  <c r="P139" i="3"/>
  <c r="R139" i="3"/>
  <c r="T139" i="3"/>
  <c r="BE139" i="3"/>
  <c r="BF139" i="3"/>
  <c r="BG139" i="3"/>
  <c r="BH139" i="3"/>
  <c r="BI139" i="3"/>
  <c r="BK139" i="3"/>
  <c r="J141" i="3"/>
  <c r="P141" i="3"/>
  <c r="R141" i="3"/>
  <c r="T141" i="3"/>
  <c r="BE141" i="3"/>
  <c r="BF141" i="3"/>
  <c r="BG141" i="3"/>
  <c r="BH141" i="3"/>
  <c r="BI141" i="3"/>
  <c r="BK141" i="3"/>
  <c r="J143" i="3"/>
  <c r="P143" i="3"/>
  <c r="R143" i="3"/>
  <c r="T143" i="3"/>
  <c r="BE143" i="3"/>
  <c r="BF143" i="3"/>
  <c r="BG143" i="3"/>
  <c r="BH143" i="3"/>
  <c r="BI143" i="3"/>
  <c r="BK143" i="3"/>
  <c r="J146" i="3"/>
  <c r="BE146" i="3" s="1"/>
  <c r="P146" i="3"/>
  <c r="R146" i="3"/>
  <c r="T146" i="3"/>
  <c r="BF146" i="3"/>
  <c r="BG146" i="3"/>
  <c r="BH146" i="3"/>
  <c r="BI146" i="3"/>
  <c r="BK146" i="3"/>
  <c r="J148" i="3"/>
  <c r="BE148" i="3" s="1"/>
  <c r="P148" i="3"/>
  <c r="R148" i="3"/>
  <c r="T148" i="3"/>
  <c r="BF148" i="3"/>
  <c r="BG148" i="3"/>
  <c r="BH148" i="3"/>
  <c r="BI148" i="3"/>
  <c r="BK148" i="3"/>
  <c r="J150" i="3"/>
  <c r="BE150" i="3" s="1"/>
  <c r="P150" i="3"/>
  <c r="R150" i="3"/>
  <c r="T150" i="3"/>
  <c r="BF150" i="3"/>
  <c r="BG150" i="3"/>
  <c r="BH150" i="3"/>
  <c r="BI150" i="3"/>
  <c r="BK150" i="3"/>
  <c r="J152" i="3"/>
  <c r="P152" i="3"/>
  <c r="R152" i="3"/>
  <c r="T152" i="3"/>
  <c r="BE152" i="3"/>
  <c r="BF152" i="3"/>
  <c r="BG152" i="3"/>
  <c r="BH152" i="3"/>
  <c r="BI152" i="3"/>
  <c r="BK152" i="3"/>
  <c r="J154" i="3"/>
  <c r="P154" i="3"/>
  <c r="R154" i="3"/>
  <c r="T154" i="3"/>
  <c r="BE154" i="3"/>
  <c r="BF154" i="3"/>
  <c r="BG154" i="3"/>
  <c r="BH154" i="3"/>
  <c r="BI154" i="3"/>
  <c r="BK154" i="3"/>
  <c r="T157" i="3"/>
  <c r="J158" i="3"/>
  <c r="BE158" i="3" s="1"/>
  <c r="P158" i="3"/>
  <c r="P157" i="3" s="1"/>
  <c r="R158" i="3"/>
  <c r="R157" i="3" s="1"/>
  <c r="T158" i="3"/>
  <c r="BF158" i="3"/>
  <c r="BG158" i="3"/>
  <c r="BH158" i="3"/>
  <c r="BI158" i="3"/>
  <c r="BK158" i="3"/>
  <c r="J160" i="3"/>
  <c r="BE160" i="3" s="1"/>
  <c r="P160" i="3"/>
  <c r="R160" i="3"/>
  <c r="T160" i="3"/>
  <c r="BF160" i="3"/>
  <c r="BG160" i="3"/>
  <c r="BH160" i="3"/>
  <c r="BI160" i="3"/>
  <c r="BK160" i="3"/>
  <c r="J162" i="3"/>
  <c r="P162" i="3"/>
  <c r="R162" i="3"/>
  <c r="T162" i="3"/>
  <c r="BE162" i="3"/>
  <c r="BF162" i="3"/>
  <c r="BG162" i="3"/>
  <c r="BH162" i="3"/>
  <c r="BI162" i="3"/>
  <c r="BK162" i="3"/>
  <c r="J164" i="3"/>
  <c r="P164" i="3"/>
  <c r="R164" i="3"/>
  <c r="T164" i="3"/>
  <c r="BE164" i="3"/>
  <c r="BF164" i="3"/>
  <c r="BG164" i="3"/>
  <c r="BH164" i="3"/>
  <c r="BI164" i="3"/>
  <c r="BK164" i="3"/>
  <c r="BK157" i="3" s="1"/>
  <c r="J157" i="3" s="1"/>
  <c r="J99" i="3" s="1"/>
  <c r="J166" i="3"/>
  <c r="BE166" i="3" s="1"/>
  <c r="P166" i="3"/>
  <c r="R166" i="3"/>
  <c r="T166" i="3"/>
  <c r="BF166" i="3"/>
  <c r="BG166" i="3"/>
  <c r="BH166" i="3"/>
  <c r="BI166" i="3"/>
  <c r="BK166" i="3"/>
  <c r="J168" i="3"/>
  <c r="BE168" i="3" s="1"/>
  <c r="P168" i="3"/>
  <c r="R168" i="3"/>
  <c r="T168" i="3"/>
  <c r="BF168" i="3"/>
  <c r="BG168" i="3"/>
  <c r="BH168" i="3"/>
  <c r="BI168" i="3"/>
  <c r="BK168" i="3"/>
  <c r="J169" i="3"/>
  <c r="BE169" i="3" s="1"/>
  <c r="P169" i="3"/>
  <c r="R169" i="3"/>
  <c r="T169" i="3"/>
  <c r="BF169" i="3"/>
  <c r="BG169" i="3"/>
  <c r="BH169" i="3"/>
  <c r="BI169" i="3"/>
  <c r="BK169" i="3"/>
  <c r="J171" i="3"/>
  <c r="BE171" i="3" s="1"/>
  <c r="P171" i="3"/>
  <c r="R171" i="3"/>
  <c r="T171" i="3"/>
  <c r="BF171" i="3"/>
  <c r="BG171" i="3"/>
  <c r="BH171" i="3"/>
  <c r="BI171" i="3"/>
  <c r="BK171" i="3"/>
  <c r="J173" i="3"/>
  <c r="P173" i="3"/>
  <c r="R173" i="3"/>
  <c r="T173" i="3"/>
  <c r="BE173" i="3"/>
  <c r="BF173" i="3"/>
  <c r="BG173" i="3"/>
  <c r="BH173" i="3"/>
  <c r="BI173" i="3"/>
  <c r="BK173" i="3"/>
  <c r="J175" i="3"/>
  <c r="P175" i="3"/>
  <c r="R175" i="3"/>
  <c r="T175" i="3"/>
  <c r="BE175" i="3"/>
  <c r="BF175" i="3"/>
  <c r="BG175" i="3"/>
  <c r="BH175" i="3"/>
  <c r="BI175" i="3"/>
  <c r="BK175" i="3"/>
  <c r="J177" i="3"/>
  <c r="BE177" i="3" s="1"/>
  <c r="P177" i="3"/>
  <c r="R177" i="3"/>
  <c r="T177" i="3"/>
  <c r="BF177" i="3"/>
  <c r="BG177" i="3"/>
  <c r="BH177" i="3"/>
  <c r="BI177" i="3"/>
  <c r="BK177" i="3"/>
  <c r="J179" i="3"/>
  <c r="P179" i="3"/>
  <c r="R179" i="3"/>
  <c r="T179" i="3"/>
  <c r="BE179" i="3"/>
  <c r="BF179" i="3"/>
  <c r="BG179" i="3"/>
  <c r="BH179" i="3"/>
  <c r="BI179" i="3"/>
  <c r="BK179" i="3"/>
  <c r="J181" i="3"/>
  <c r="BE181" i="3" s="1"/>
  <c r="P181" i="3"/>
  <c r="R181" i="3"/>
  <c r="T181" i="3"/>
  <c r="BF181" i="3"/>
  <c r="BG181" i="3"/>
  <c r="BH181" i="3"/>
  <c r="BI181" i="3"/>
  <c r="BK181" i="3"/>
  <c r="R183" i="3"/>
  <c r="T183" i="3"/>
  <c r="J184" i="3"/>
  <c r="BE184" i="3" s="1"/>
  <c r="P184" i="3"/>
  <c r="P183" i="3" s="1"/>
  <c r="R184" i="3"/>
  <c r="T184" i="3"/>
  <c r="BF184" i="3"/>
  <c r="BG184" i="3"/>
  <c r="BH184" i="3"/>
  <c r="BI184" i="3"/>
  <c r="BK184" i="3"/>
  <c r="BK183" i="3" s="1"/>
  <c r="J183" i="3" s="1"/>
  <c r="J100" i="3" s="1"/>
  <c r="T186" i="3"/>
  <c r="J187" i="3"/>
  <c r="P187" i="3"/>
  <c r="P186" i="3" s="1"/>
  <c r="R187" i="3"/>
  <c r="R186" i="3" s="1"/>
  <c r="T187" i="3"/>
  <c r="BE187" i="3"/>
  <c r="BF187" i="3"/>
  <c r="BG187" i="3"/>
  <c r="BH187" i="3"/>
  <c r="BI187" i="3"/>
  <c r="BK187" i="3"/>
  <c r="BK186" i="3" s="1"/>
  <c r="J186" i="3" s="1"/>
  <c r="J101" i="3" s="1"/>
  <c r="J189" i="3"/>
  <c r="BE189" i="3" s="1"/>
  <c r="P189" i="3"/>
  <c r="R189" i="3"/>
  <c r="T189" i="3"/>
  <c r="BF189" i="3"/>
  <c r="BG189" i="3"/>
  <c r="BH189" i="3"/>
  <c r="BI189" i="3"/>
  <c r="BK189" i="3"/>
  <c r="J192" i="3"/>
  <c r="P192" i="3"/>
  <c r="R192" i="3"/>
  <c r="T192" i="3"/>
  <c r="BE192" i="3"/>
  <c r="BF192" i="3"/>
  <c r="BG192" i="3"/>
  <c r="BH192" i="3"/>
  <c r="BI192" i="3"/>
  <c r="BK192" i="3"/>
  <c r="J194" i="3"/>
  <c r="BE194" i="3" s="1"/>
  <c r="P194" i="3"/>
  <c r="R194" i="3"/>
  <c r="T194" i="3"/>
  <c r="BF194" i="3"/>
  <c r="BG194" i="3"/>
  <c r="BH194" i="3"/>
  <c r="BI194" i="3"/>
  <c r="BK194" i="3"/>
  <c r="J195" i="3"/>
  <c r="BE195" i="3" s="1"/>
  <c r="P195" i="3"/>
  <c r="R195" i="3"/>
  <c r="T195" i="3"/>
  <c r="BF195" i="3"/>
  <c r="BG195" i="3"/>
  <c r="BH195" i="3"/>
  <c r="BI195" i="3"/>
  <c r="BK195" i="3"/>
  <c r="J197" i="3"/>
  <c r="P197" i="3"/>
  <c r="R197" i="3"/>
  <c r="T197" i="3"/>
  <c r="BE197" i="3"/>
  <c r="BF197" i="3"/>
  <c r="BG197" i="3"/>
  <c r="BH197" i="3"/>
  <c r="BI197" i="3"/>
  <c r="BK197" i="3"/>
  <c r="J199" i="3"/>
  <c r="P199" i="3"/>
  <c r="R199" i="3"/>
  <c r="T199" i="3"/>
  <c r="BE199" i="3"/>
  <c r="BF199" i="3"/>
  <c r="BG199" i="3"/>
  <c r="BH199" i="3"/>
  <c r="BI199" i="3"/>
  <c r="BK199" i="3"/>
  <c r="J201" i="3"/>
  <c r="BE201" i="3" s="1"/>
  <c r="P201" i="3"/>
  <c r="R201" i="3"/>
  <c r="T201" i="3"/>
  <c r="BF201" i="3"/>
  <c r="BG201" i="3"/>
  <c r="BH201" i="3"/>
  <c r="BI201" i="3"/>
  <c r="BK201" i="3"/>
  <c r="J202" i="3"/>
  <c r="P202" i="3"/>
  <c r="R202" i="3"/>
  <c r="T202" i="3"/>
  <c r="BE202" i="3"/>
  <c r="BF202" i="3"/>
  <c r="BG202" i="3"/>
  <c r="BH202" i="3"/>
  <c r="BI202" i="3"/>
  <c r="BK202" i="3"/>
  <c r="J203" i="3"/>
  <c r="BE203" i="3" s="1"/>
  <c r="P203" i="3"/>
  <c r="R203" i="3"/>
  <c r="T203" i="3"/>
  <c r="BF203" i="3"/>
  <c r="BG203" i="3"/>
  <c r="BH203" i="3"/>
  <c r="BI203" i="3"/>
  <c r="BK203" i="3"/>
  <c r="J205" i="3"/>
  <c r="BE205" i="3" s="1"/>
  <c r="P205" i="3"/>
  <c r="R205" i="3"/>
  <c r="T205" i="3"/>
  <c r="BF205" i="3"/>
  <c r="BG205" i="3"/>
  <c r="BH205" i="3"/>
  <c r="BI205" i="3"/>
  <c r="BK205" i="3"/>
  <c r="R208" i="3"/>
  <c r="BK208" i="3"/>
  <c r="J208" i="3" s="1"/>
  <c r="J102" i="3" s="1"/>
  <c r="J209" i="3"/>
  <c r="P209" i="3"/>
  <c r="P208" i="3" s="1"/>
  <c r="R209" i="3"/>
  <c r="T209" i="3"/>
  <c r="T208" i="3" s="1"/>
  <c r="BE209" i="3"/>
  <c r="BF209" i="3"/>
  <c r="BG209" i="3"/>
  <c r="BH209" i="3"/>
  <c r="BI209" i="3"/>
  <c r="BK209" i="3"/>
  <c r="J210" i="3"/>
  <c r="P210" i="3"/>
  <c r="R210" i="3"/>
  <c r="T210" i="3"/>
  <c r="BE210" i="3"/>
  <c r="BF210" i="3"/>
  <c r="BG210" i="3"/>
  <c r="BH210" i="3"/>
  <c r="BI210" i="3"/>
  <c r="BK210" i="3"/>
  <c r="J212" i="3"/>
  <c r="P212" i="3"/>
  <c r="R212" i="3"/>
  <c r="T212" i="3"/>
  <c r="BE212" i="3"/>
  <c r="BF212" i="3"/>
  <c r="BG212" i="3"/>
  <c r="BH212" i="3"/>
  <c r="BI212" i="3"/>
  <c r="BK212" i="3"/>
  <c r="J213" i="3"/>
  <c r="BE213" i="3" s="1"/>
  <c r="P213" i="3"/>
  <c r="R213" i="3"/>
  <c r="T213" i="3"/>
  <c r="BF213" i="3"/>
  <c r="BG213" i="3"/>
  <c r="BH213" i="3"/>
  <c r="BI213" i="3"/>
  <c r="BK213" i="3"/>
  <c r="J215" i="3"/>
  <c r="P215" i="3"/>
  <c r="R215" i="3"/>
  <c r="T215" i="3"/>
  <c r="BE215" i="3"/>
  <c r="BF215" i="3"/>
  <c r="BG215" i="3"/>
  <c r="BH215" i="3"/>
  <c r="BI215" i="3"/>
  <c r="BK215" i="3"/>
  <c r="P216" i="3"/>
  <c r="BK216" i="3"/>
  <c r="J216" i="3" s="1"/>
  <c r="J103" i="3" s="1"/>
  <c r="J217" i="3"/>
  <c r="P217" i="3"/>
  <c r="R217" i="3"/>
  <c r="R216" i="3" s="1"/>
  <c r="T217" i="3"/>
  <c r="T216" i="3" s="1"/>
  <c r="BE217" i="3"/>
  <c r="BF217" i="3"/>
  <c r="BG217" i="3"/>
  <c r="BH217" i="3"/>
  <c r="BI217" i="3"/>
  <c r="BK217" i="3"/>
  <c r="J218" i="3"/>
  <c r="P218" i="3"/>
  <c r="R218" i="3"/>
  <c r="T218" i="3"/>
  <c r="BE218" i="3"/>
  <c r="BF218" i="3"/>
  <c r="BG218" i="3"/>
  <c r="BH218" i="3"/>
  <c r="BI218" i="3"/>
  <c r="BK218" i="3"/>
  <c r="P220" i="3"/>
  <c r="T220" i="3"/>
  <c r="T219" i="3" s="1"/>
  <c r="J221" i="3"/>
  <c r="P221" i="3"/>
  <c r="R221" i="3"/>
  <c r="R220" i="3" s="1"/>
  <c r="T221" i="3"/>
  <c r="BE221" i="3"/>
  <c r="BF221" i="3"/>
  <c r="BG221" i="3"/>
  <c r="BH221" i="3"/>
  <c r="BI221" i="3"/>
  <c r="BK221" i="3"/>
  <c r="BK220" i="3" s="1"/>
  <c r="J223" i="3"/>
  <c r="BE223" i="3" s="1"/>
  <c r="P223" i="3"/>
  <c r="R223" i="3"/>
  <c r="T223" i="3"/>
  <c r="BF223" i="3"/>
  <c r="BG223" i="3"/>
  <c r="BH223" i="3"/>
  <c r="BI223" i="3"/>
  <c r="BK223" i="3"/>
  <c r="J225" i="3"/>
  <c r="BE225" i="3" s="1"/>
  <c r="P225" i="3"/>
  <c r="R225" i="3"/>
  <c r="T225" i="3"/>
  <c r="BF225" i="3"/>
  <c r="BG225" i="3"/>
  <c r="BH225" i="3"/>
  <c r="BI225" i="3"/>
  <c r="BK225" i="3"/>
  <c r="J228" i="3"/>
  <c r="P228" i="3"/>
  <c r="R228" i="3"/>
  <c r="T228" i="3"/>
  <c r="BE228" i="3"/>
  <c r="BF228" i="3"/>
  <c r="BG228" i="3"/>
  <c r="BH228" i="3"/>
  <c r="BI228" i="3"/>
  <c r="BK228" i="3"/>
  <c r="BK229" i="3"/>
  <c r="J229" i="3" s="1"/>
  <c r="J106" i="3" s="1"/>
  <c r="J230" i="3"/>
  <c r="P230" i="3"/>
  <c r="P229" i="3" s="1"/>
  <c r="R230" i="3"/>
  <c r="R229" i="3" s="1"/>
  <c r="T230" i="3"/>
  <c r="T229" i="3" s="1"/>
  <c r="BE230" i="3"/>
  <c r="BF230" i="3"/>
  <c r="BG230" i="3"/>
  <c r="BH230" i="3"/>
  <c r="BI230" i="3"/>
  <c r="BK230" i="3"/>
  <c r="L84" i="2"/>
  <c r="L85" i="2"/>
  <c r="L87" i="2"/>
  <c r="AM87" i="2"/>
  <c r="L89" i="2"/>
  <c r="AM89" i="2"/>
  <c r="L90" i="2"/>
  <c r="AM90" i="2"/>
  <c r="AS94" i="2"/>
  <c r="AX95" i="2"/>
  <c r="AY95" i="2"/>
  <c r="AX96" i="2"/>
  <c r="AY96" i="2"/>
  <c r="R123" i="4" l="1"/>
  <c r="R122" i="4" s="1"/>
  <c r="P123" i="4"/>
  <c r="P122" i="4" s="1"/>
  <c r="AU96" i="2" s="1"/>
  <c r="BK123" i="4"/>
  <c r="J124" i="4"/>
  <c r="J98" i="4" s="1"/>
  <c r="F33" i="4"/>
  <c r="AZ96" i="2" s="1"/>
  <c r="J34" i="4"/>
  <c r="AW96" i="2" s="1"/>
  <c r="BB94" i="2"/>
  <c r="AX94" i="2" s="1"/>
  <c r="BD94" i="2"/>
  <c r="W33" i="2" s="1"/>
  <c r="BA94" i="2"/>
  <c r="W30" i="2" s="1"/>
  <c r="J33" i="4"/>
  <c r="AV96" i="2" s="1"/>
  <c r="AT96" i="2" s="1"/>
  <c r="P219" i="3"/>
  <c r="J33" i="3"/>
  <c r="AV95" i="2" s="1"/>
  <c r="BK219" i="3"/>
  <c r="J219" i="3" s="1"/>
  <c r="J104" i="3" s="1"/>
  <c r="J220" i="3"/>
  <c r="J105" i="3" s="1"/>
  <c r="T127" i="3"/>
  <c r="T126" i="3" s="1"/>
  <c r="BK127" i="3"/>
  <c r="J128" i="3"/>
  <c r="J98" i="3" s="1"/>
  <c r="F33" i="3"/>
  <c r="AZ95" i="2" s="1"/>
  <c r="P127" i="3"/>
  <c r="R127" i="3"/>
  <c r="R219" i="3"/>
  <c r="F91" i="3"/>
  <c r="J34" i="3"/>
  <c r="AW95" i="2" s="1"/>
  <c r="J89" i="3"/>
  <c r="BC94" i="2"/>
  <c r="AY94" i="2" s="1"/>
  <c r="W31" i="2" l="1"/>
  <c r="AW94" i="2"/>
  <c r="AK30" i="2" s="1"/>
  <c r="BK122" i="4"/>
  <c r="J122" i="4" s="1"/>
  <c r="J123" i="4"/>
  <c r="J97" i="4" s="1"/>
  <c r="AZ94" i="2"/>
  <c r="R126" i="3"/>
  <c r="P126" i="3"/>
  <c r="AU95" i="2" s="1"/>
  <c r="AU94" i="2" s="1"/>
  <c r="W32" i="2"/>
  <c r="BK126" i="3"/>
  <c r="J126" i="3" s="1"/>
  <c r="J127" i="3"/>
  <c r="J97" i="3" s="1"/>
  <c r="AT95" i="2"/>
  <c r="AV94" i="2" l="1"/>
  <c r="W29" i="2"/>
  <c r="J30" i="4"/>
  <c r="J96" i="4"/>
  <c r="J30" i="3"/>
  <c r="J96" i="3"/>
  <c r="J39" i="4" l="1"/>
  <c r="AG96" i="2"/>
  <c r="AN96" i="2" s="1"/>
  <c r="AT94" i="2"/>
  <c r="AK29" i="2"/>
  <c r="J39" i="3"/>
  <c r="AG95" i="2"/>
  <c r="AG94" i="2" l="1"/>
  <c r="AN95" i="2"/>
  <c r="AK26" i="2" l="1"/>
  <c r="AK35" i="2" s="1"/>
  <c r="AN94" i="2"/>
</calcChain>
</file>

<file path=xl/sharedStrings.xml><?xml version="1.0" encoding="utf-8"?>
<sst xmlns="http://schemas.openxmlformats.org/spreadsheetml/2006/main" count="2002" uniqueCount="466">
  <si>
    <t>2</t>
  </si>
  <si>
    <t/>
  </si>
  <si>
    <t>{32a9f7e3-059b-4769-9f14-d790c0af019d}</t>
  </si>
  <si>
    <t>{26091388-9f7b-43fd-99ee-0a54f63fa1eb}</t>
  </si>
  <si>
    <t>IMPORT</t>
  </si>
  <si>
    <t>1</t>
  </si>
  <si>
    <t>STA</t>
  </si>
  <si>
    <t>VON</t>
  </si>
  <si>
    <t>/</t>
  </si>
  <si>
    <t>{9373c6ad-f238-4847-842a-a514268dc59a}</t>
  </si>
  <si>
    <t>Betonové oplocení</t>
  </si>
  <si>
    <t>{00000000-0000-0000-0000-000000000000}</t>
  </si>
  <si>
    <t>###NOIMPORT###</t>
  </si>
  <si>
    <t>0</t>
  </si>
  <si>
    <t>D</t>
  </si>
  <si>
    <t>Náklady z rozpočtů</t>
  </si>
  <si>
    <t>Základna_x000D_
DPH nulová</t>
  </si>
  <si>
    <t>Základna_x000D_
DPH sníž. přenesená</t>
  </si>
  <si>
    <t>Základna_x000D_
DPH zákl. přenesená</t>
  </si>
  <si>
    <t>Základna_x000D_
DPH snížená</t>
  </si>
  <si>
    <t>Základna_x000D_
DPH základní</t>
  </si>
  <si>
    <t>DPH snížená přenesená_x000D_
[CZK]</t>
  </si>
  <si>
    <t>DPH základní přenesená_x000D_
[CZK]</t>
  </si>
  <si>
    <t>DPH snížená [CZK]</t>
  </si>
  <si>
    <t>DPH základní [CZK]</t>
  </si>
  <si>
    <t>Normohodiny [h]</t>
  </si>
  <si>
    <t>DPH [CZK]</t>
  </si>
  <si>
    <t>z toho Ostat._x000D_
náklady [CZK]</t>
  </si>
  <si>
    <t>Typ</t>
  </si>
  <si>
    <t>Cena s DPH [CZK]</t>
  </si>
  <si>
    <t>Cena bez DPH [CZK]</t>
  </si>
  <si>
    <t>Popis</t>
  </si>
  <si>
    <t>Kód</t>
  </si>
  <si>
    <t>Zpracovatel:</t>
  </si>
  <si>
    <t>Uchazeč:</t>
  </si>
  <si>
    <t>Informatívní údaje z listů zakázek</t>
  </si>
  <si>
    <t>Projektant:</t>
  </si>
  <si>
    <t>Zadavatel:</t>
  </si>
  <si>
    <t>Datum:</t>
  </si>
  <si>
    <t>Místo:</t>
  </si>
  <si>
    <t>Stavba:</t>
  </si>
  <si>
    <t>Kód:</t>
  </si>
  <si>
    <t>REKAPITULACE OBJEKTŮ STAVBY A SOUPISŮ PRACÍ</t>
  </si>
  <si>
    <t>Razítko</t>
  </si>
  <si>
    <t>Datum a podpis:</t>
  </si>
  <si>
    <t>Uchazeč</t>
  </si>
  <si>
    <t>Objednavatel</t>
  </si>
  <si>
    <t>Zpracovatel</t>
  </si>
  <si>
    <t>Projektant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</si>
  <si>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</si>
  <si>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</si>
  <si>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</si>
  <si>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</si>
  <si>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</si>
  <si>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</si>
  <si>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</si>
  <si>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základní</t>
  </si>
  <si>
    <t>DPH</t>
  </si>
  <si>
    <t>Výše daně</t>
  </si>
  <si>
    <t>Základ daně</t>
  </si>
  <si>
    <t>Sazba daně</t>
  </si>
  <si>
    <t>Cena bez DPH</t>
  </si>
  <si>
    <t>Poznámka:</t>
  </si>
  <si>
    <t>True</t>
  </si>
  <si>
    <t>DIČ:</t>
  </si>
  <si>
    <t xml:space="preserve"> </t>
  </si>
  <si>
    <t>0,01</t>
  </si>
  <si>
    <t>IČ:</t>
  </si>
  <si>
    <t>False</t>
  </si>
  <si>
    <t>0,1</t>
  </si>
  <si>
    <t>Vyplň údaj</t>
  </si>
  <si>
    <t>23. 9. 2024</t>
  </si>
  <si>
    <t>CC-CZ:</t>
  </si>
  <si>
    <t>KSO:</t>
  </si>
  <si>
    <t>EXPLOSIA a. s. - Oplocení areálu Hrádek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</si>
  <si>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</si>
  <si>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091280</t>
  </si>
  <si>
    <t>0,001</t>
  </si>
  <si>
    <t>Návod na vyplnění</t>
  </si>
  <si>
    <t>v ---  níže se nacházejí doplnkové a pomocné údaje k sestavám  --- v</t>
  </si>
  <si>
    <t>REKAPITULACE STAVBY</t>
  </si>
  <si>
    <t>12</t>
  </si>
  <si>
    <t>21</t>
  </si>
  <si>
    <t>&gt;&gt;  skryté sloupce  &lt;&lt;</t>
  </si>
  <si>
    <t>2.0</t>
  </si>
  <si>
    <t>Export Komplet</t>
  </si>
  <si>
    <t>ROZPOCET</t>
  </si>
  <si>
    <t>4</t>
  </si>
  <si>
    <t>VV</t>
  </si>
  <si>
    <t>Součet</t>
  </si>
  <si>
    <t>"vodorovné desky 3x na pole z jedné strany"1583*3*1,9</t>
  </si>
  <si>
    <t>"svislé spáry 2x na sloupek z jedné strany"1598*2*2</t>
  </si>
  <si>
    <t>-433210947</t>
  </si>
  <si>
    <t>16</t>
  </si>
  <si>
    <t>K</t>
  </si>
  <si>
    <t>m</t>
  </si>
  <si>
    <t>Tmelení spar a koutů  flexi lepidlem</t>
  </si>
  <si>
    <t>784161 R</t>
  </si>
  <si>
    <t>50</t>
  </si>
  <si>
    <t xml:space="preserve">Dokončovací práce </t>
  </si>
  <si>
    <t>784</t>
  </si>
  <si>
    <t>43671661</t>
  </si>
  <si>
    <t>t</t>
  </si>
  <si>
    <t>Přesun hmot tonážní pro zámečnické konstrukce v objektech v do 6 m</t>
  </si>
  <si>
    <t>998767101</t>
  </si>
  <si>
    <t>49</t>
  </si>
  <si>
    <t>PZ</t>
  </si>
  <si>
    <t>17,600*1,08+2,5</t>
  </si>
  <si>
    <t>-686206979</t>
  </si>
  <si>
    <t>M</t>
  </si>
  <si>
    <t>32</t>
  </si>
  <si>
    <t>kg</t>
  </si>
  <si>
    <t xml:space="preserve">ocel profilová jakost S235JR (11 375) průřez HEB  </t>
  </si>
  <si>
    <t>13010 pre</t>
  </si>
  <si>
    <t>48</t>
  </si>
  <si>
    <t>8*2,2</t>
  </si>
  <si>
    <t>591996209</t>
  </si>
  <si>
    <t>Montáž atypických zámečnických konstrukcí hmotnosti přes 20 do 50 kg</t>
  </si>
  <si>
    <t>767995114</t>
  </si>
  <si>
    <t>47</t>
  </si>
  <si>
    <t>"vyspravení, obnova nátěru stávajících bran na místě samém - cca"2+1</t>
  </si>
  <si>
    <t>1226476593</t>
  </si>
  <si>
    <t>kus</t>
  </si>
  <si>
    <t>Oprava vjezdových brán</t>
  </si>
  <si>
    <t>76769 pre</t>
  </si>
  <si>
    <t>46</t>
  </si>
  <si>
    <t>Konstrukce zámečnické</t>
  </si>
  <si>
    <t>767</t>
  </si>
  <si>
    <t>Práce a dodávky PSV</t>
  </si>
  <si>
    <t>PSV</t>
  </si>
  <si>
    <t>-839911902</t>
  </si>
  <si>
    <t>Příplatek k přesunu hmot pro oplocení zděné za zvětšený přesun do 1000 m</t>
  </si>
  <si>
    <t>998232121</t>
  </si>
  <si>
    <t>45</t>
  </si>
  <si>
    <t>-1475733172</t>
  </si>
  <si>
    <t>Přesun hmot pro oplocení zděné z cihel nebo tvárnic v do 3 m</t>
  </si>
  <si>
    <t>998232110</t>
  </si>
  <si>
    <t>44</t>
  </si>
  <si>
    <t>Přesun hmot</t>
  </si>
  <si>
    <t>998</t>
  </si>
  <si>
    <t>477397648</t>
  </si>
  <si>
    <t>Nakládání, překládání nebo manipulace se sutí a vybouranými hmotami</t>
  </si>
  <si>
    <t>997231511</t>
  </si>
  <si>
    <t>43</t>
  </si>
  <si>
    <t>179,173*9 'Přepočtené koeficientem množství</t>
  </si>
  <si>
    <t>561917950</t>
  </si>
  <si>
    <t>Příplatek ZKD 1 km vodorovné dopravy suti a vybouraných hmot</t>
  </si>
  <si>
    <t>997231119</t>
  </si>
  <si>
    <t>42</t>
  </si>
  <si>
    <t>1213457191</t>
  </si>
  <si>
    <t>Vodorovná doprava suti a vybouraných hmot do 1 km</t>
  </si>
  <si>
    <t>997231111</t>
  </si>
  <si>
    <t>41</t>
  </si>
  <si>
    <t>179,173-168,504</t>
  </si>
  <si>
    <t>1484138615</t>
  </si>
  <si>
    <t>Likvidace kovového odpadu - šrotovné</t>
  </si>
  <si>
    <t>997013602 R</t>
  </si>
  <si>
    <t>40</t>
  </si>
  <si>
    <t>-637792870</t>
  </si>
  <si>
    <t>Poplatek za uložení na skládce (skládkovné) stavebního odpadu železobetonového kód odpadu 17 01 01</t>
  </si>
  <si>
    <t>997013602</t>
  </si>
  <si>
    <t>39</t>
  </si>
  <si>
    <t>Přesun sutě</t>
  </si>
  <si>
    <t>997</t>
  </si>
  <si>
    <t>0,06*1598</t>
  </si>
  <si>
    <t>"l= 60 mm pro závit. tyče"</t>
  </si>
  <si>
    <t>920055856</t>
  </si>
  <si>
    <t>Vrty příklepovými vrtáky D 12 mm do betonu</t>
  </si>
  <si>
    <t>977131113</t>
  </si>
  <si>
    <t>38</t>
  </si>
  <si>
    <t>1,000"vlečka</t>
  </si>
  <si>
    <t>-1684119951</t>
  </si>
  <si>
    <t>Rozebrání vrat a vrátek k oplocení pl přes 10 do 20 m2</t>
  </si>
  <si>
    <t>966073813</t>
  </si>
  <si>
    <t>37</t>
  </si>
  <si>
    <t>-533836601</t>
  </si>
  <si>
    <t>Rozebrání vrat a vrátek k oplocení pl přes 6 do 10 m2</t>
  </si>
  <si>
    <t>966073812</t>
  </si>
  <si>
    <t>36</t>
  </si>
  <si>
    <t>361366332</t>
  </si>
  <si>
    <t>Rozebrání vrat a vrátek k oplocení pl do 2 m2</t>
  </si>
  <si>
    <t>966073810</t>
  </si>
  <si>
    <t>35</t>
  </si>
  <si>
    <t>"dvě řady"2*f1</t>
  </si>
  <si>
    <t>1608080065</t>
  </si>
  <si>
    <t>Rozebrání ostnatého drátu v přes 2,0 m</t>
  </si>
  <si>
    <t>966071832</t>
  </si>
  <si>
    <t>34</t>
  </si>
  <si>
    <t>3009</t>
  </si>
  <si>
    <t>f1</t>
  </si>
  <si>
    <t>560394040</t>
  </si>
  <si>
    <t>Rozebrání oplocení z drátěného pletiva se čtvercovými oky v přes 1,6 do 2,0 m</t>
  </si>
  <si>
    <t>966071822</t>
  </si>
  <si>
    <t>33</t>
  </si>
  <si>
    <t>f1/3</t>
  </si>
  <si>
    <t>-1257871320</t>
  </si>
  <si>
    <t>Bourání sloupků a vzpěr ŽB plotových s betonovou patkou</t>
  </si>
  <si>
    <t>966052121</t>
  </si>
  <si>
    <t>-559245001</t>
  </si>
  <si>
    <t>8</t>
  </si>
  <si>
    <t>100 kus</t>
  </si>
  <si>
    <t>podložka DIN 125-A ZB D 10mm</t>
  </si>
  <si>
    <t>31120005</t>
  </si>
  <si>
    <t>31</t>
  </si>
  <si>
    <t>1598*2/100*1,05</t>
  </si>
  <si>
    <t>1004272531</t>
  </si>
  <si>
    <t>matice přesná šestihranná Pz DIN 934-8 M10</t>
  </si>
  <si>
    <t>31111005</t>
  </si>
  <si>
    <t>30</t>
  </si>
  <si>
    <t>1598</t>
  </si>
  <si>
    <t>závitová tyč D10 mm</t>
  </si>
  <si>
    <t>1888506673</t>
  </si>
  <si>
    <t>Kotevní šroub M 10 dl 120 mm</t>
  </si>
  <si>
    <t>953965115R</t>
  </si>
  <si>
    <t>29</t>
  </si>
  <si>
    <t>" patka atyp. sloupku u propustku"4</t>
  </si>
  <si>
    <t>929599848</t>
  </si>
  <si>
    <t>Kotva chemickým tmelem M 12 hl 110 mm do betonu, ŽB nebo kamene s vyvrtáním otvoru</t>
  </si>
  <si>
    <t>953961113</t>
  </si>
  <si>
    <t>28</t>
  </si>
  <si>
    <t>Ostatní konstrukce a práce, bourání</t>
  </si>
  <si>
    <t>9</t>
  </si>
  <si>
    <t>"2x na sloupek"1598*2*2</t>
  </si>
  <si>
    <t>30181406</t>
  </si>
  <si>
    <t>Zatmelení spáry svislé š do 60 mm - včetně výplně PUR pěnou, fixace desek v drážce</t>
  </si>
  <si>
    <t>62999 R</t>
  </si>
  <si>
    <t>27</t>
  </si>
  <si>
    <t>Úpravy povrchů, podlahy a osazování výplní</t>
  </si>
  <si>
    <t>6</t>
  </si>
  <si>
    <t>"vyvrtání 2ks otvorů  12 mm pro závit. tyč"1598*2</t>
  </si>
  <si>
    <t>-1614716575</t>
  </si>
  <si>
    <t>Úprava oboustranného bavoletu na oplocení</t>
  </si>
  <si>
    <t>348405 R</t>
  </si>
  <si>
    <t>26</t>
  </si>
  <si>
    <t>1598*1,08 'Přepočtené koeficientem množství</t>
  </si>
  <si>
    <t>-1315297414</t>
  </si>
  <si>
    <t>plotový oboustranný bavolet dl 200-400mm pro 2-3 dráty na betonový sloupek 60/40mm povrchová úprava PZ</t>
  </si>
  <si>
    <t>31324839 pre</t>
  </si>
  <si>
    <t>25</t>
  </si>
  <si>
    <t>-618947391</t>
  </si>
  <si>
    <t>Montáž oboustranného bavoletu na oplocení</t>
  </si>
  <si>
    <t>348401412</t>
  </si>
  <si>
    <t>24</t>
  </si>
  <si>
    <t>f1/8</t>
  </si>
  <si>
    <t>379772341</t>
  </si>
  <si>
    <t>balení</t>
  </si>
  <si>
    <t>drát žiletkový - spirála D 450mm pozinkovaný</t>
  </si>
  <si>
    <t>31324822</t>
  </si>
  <si>
    <t>23</t>
  </si>
  <si>
    <t>-956966225</t>
  </si>
  <si>
    <t>Rozvinutí, montáž a napnutí žiletkové spirály na oplocení</t>
  </si>
  <si>
    <t>348401356</t>
  </si>
  <si>
    <t>22</t>
  </si>
  <si>
    <t>12036*1,05 'Přepočtené koeficientem množství</t>
  </si>
  <si>
    <t>-1224700713</t>
  </si>
  <si>
    <t>drát ostnatý pozinkovaný</t>
  </si>
  <si>
    <t>31478002</t>
  </si>
  <si>
    <t>3009*4</t>
  </si>
  <si>
    <t>-1480344051</t>
  </si>
  <si>
    <t>Rozvinutí, montáž a napnutí ostnatého drátu</t>
  </si>
  <si>
    <t>348401320</t>
  </si>
  <si>
    <t>20</t>
  </si>
  <si>
    <t>1160185395</t>
  </si>
  <si>
    <t>deska plotová betonová 1840x50x500mm</t>
  </si>
  <si>
    <t>59233120R</t>
  </si>
  <si>
    <t>19</t>
  </si>
  <si>
    <t>1583*4</t>
  </si>
  <si>
    <t>-38325585</t>
  </si>
  <si>
    <t>Osazování ŽB desek plotových na flexi lepidlo 500x50x1840 mm</t>
  </si>
  <si>
    <t>348121121 R</t>
  </si>
  <si>
    <t>18</t>
  </si>
  <si>
    <t>40,5940594059406*1,01 'Přepočtené koeficientem množství</t>
  </si>
  <si>
    <t>-846209015</t>
  </si>
  <si>
    <t>sloupek betonový plotový koncový pro skládané plné ploty šedý 100x130x2720mm</t>
  </si>
  <si>
    <t>59231000</t>
  </si>
  <si>
    <t>17</t>
  </si>
  <si>
    <t>10,8910891089109*1,01 'Přepočtené koeficientem množství</t>
  </si>
  <si>
    <t>-651341675</t>
  </si>
  <si>
    <t>sloupek betonový plotový rohový pro skládané plné ploty šedý 130x130x2720mm</t>
  </si>
  <si>
    <t>59231009</t>
  </si>
  <si>
    <t>1548,51485148515*1,01 'Přepočtené koeficientem množství</t>
  </si>
  <si>
    <t>1779493736</t>
  </si>
  <si>
    <t>sloupek betonový plotový průběžný pro skládané plné ploty šedý 100x120x2720mm</t>
  </si>
  <si>
    <t>59231005</t>
  </si>
  <si>
    <t>15</t>
  </si>
  <si>
    <t>"dle PD"1598</t>
  </si>
  <si>
    <t>879142138</t>
  </si>
  <si>
    <t>Osazování sloupků a vzpěr ŽB plotových zabetonováním patky o obj přes 0,20 do 0,30 m3</t>
  </si>
  <si>
    <t>338121127</t>
  </si>
  <si>
    <t>14</t>
  </si>
  <si>
    <t>Svislé a kompletní konstrukce</t>
  </si>
  <si>
    <t>3</t>
  </si>
  <si>
    <t>použit přebytek z odkopávky a jamek uložený podél plotu</t>
  </si>
  <si>
    <t>f1*0,5*0,3/2</t>
  </si>
  <si>
    <t>f4</t>
  </si>
  <si>
    <t>-62009498</t>
  </si>
  <si>
    <t>m3</t>
  </si>
  <si>
    <t>Obsypání objektu nad přilehlým původním terénem sypaninou bez prohození, uloženou do 3 m ručně</t>
  </si>
  <si>
    <t>175111201</t>
  </si>
  <si>
    <t>13</t>
  </si>
  <si>
    <t>90,270*1,7</t>
  </si>
  <si>
    <t>2113266291</t>
  </si>
  <si>
    <t>kamenivo drcené hrubé frakce 8/16</t>
  </si>
  <si>
    <t>58343872</t>
  </si>
  <si>
    <t>f2</t>
  </si>
  <si>
    <t>-271614750</t>
  </si>
  <si>
    <t>Zásyp v prostoru s omezeným pohybem stroje sypaninou se zhutněním</t>
  </si>
  <si>
    <t>174151102</t>
  </si>
  <si>
    <t>11</t>
  </si>
  <si>
    <t>"kolem oplocení vně po provedení prací"f1*2</t>
  </si>
  <si>
    <t>-1806055860</t>
  </si>
  <si>
    <t>m2</t>
  </si>
  <si>
    <t>Plošná úprava terénu do 500 m2 zemina skupiny 1 až 4 nerovnosti přes 100 do 150 mm v rovinně a svahu do 1:5</t>
  </si>
  <si>
    <t>181111121</t>
  </si>
  <si>
    <t>10</t>
  </si>
  <si>
    <t>225,675*1,7</t>
  </si>
  <si>
    <t>2001318706</t>
  </si>
  <si>
    <t>štěrkopísek netříděný zásypový</t>
  </si>
  <si>
    <t>58331200</t>
  </si>
  <si>
    <t>0,5*0,5*0,9*1003</t>
  </si>
  <si>
    <t>po vybouraných sloupcích</t>
  </si>
  <si>
    <t>-1141790724</t>
  </si>
  <si>
    <t>Zásyp jam, šachet rýh nebo kolem objektů sypaninou se zhutněním</t>
  </si>
  <si>
    <t>174151101</t>
  </si>
  <si>
    <t>f1*3</t>
  </si>
  <si>
    <t>802102895</t>
  </si>
  <si>
    <t xml:space="preserve">Vodorovné přemístění křovin do 5 km </t>
  </si>
  <si>
    <t>162301501</t>
  </si>
  <si>
    <t>7</t>
  </si>
  <si>
    <t>"křížení s IS -cca"30</t>
  </si>
  <si>
    <t>1679151880</t>
  </si>
  <si>
    <t>Příplatek za ztížení vykopávky v blízkosti podzemního vedení</t>
  </si>
  <si>
    <t>139001101</t>
  </si>
  <si>
    <t>1578*0,8</t>
  </si>
  <si>
    <t>2109588099</t>
  </si>
  <si>
    <t>Vrtání jamek pro plotové sloupky D 500 mm strojně</t>
  </si>
  <si>
    <t>131151343 R</t>
  </si>
  <si>
    <t>5</t>
  </si>
  <si>
    <t>"mezi sloupky"f1*0,3*0,1</t>
  </si>
  <si>
    <t>-2032254444</t>
  </si>
  <si>
    <t>Odkopávky a prokopávky nezapažené v hornině třídy těžitelnosti I skupiny 1 a 2 objem do 500 m3 strojně</t>
  </si>
  <si>
    <t>122151104</t>
  </si>
  <si>
    <t>3009*3</t>
  </si>
  <si>
    <t>-578772440</t>
  </si>
  <si>
    <t>Štěpkování keřového porostu středně hustého s naložením</t>
  </si>
  <si>
    <t>112155311</t>
  </si>
  <si>
    <t>f1*3*0,6</t>
  </si>
  <si>
    <t>1999468116</t>
  </si>
  <si>
    <t>Odstranění křovin a stromů průměru kmene do 100 mm i s kořeny sklonu terénu do 1:5 z celkové plochy přes 100 do 500 m2 strojně</t>
  </si>
  <si>
    <t>111251102</t>
  </si>
  <si>
    <t>"cca 40% plochy"f1*3*0,4</t>
  </si>
  <si>
    <t>164950215</t>
  </si>
  <si>
    <t>Odstranění křovin a stromů průměru kmene do 100 mm i s kořeny sklonu terénu do 1:5 ručně</t>
  </si>
  <si>
    <t>111211101</t>
  </si>
  <si>
    <t>Zemní práce</t>
  </si>
  <si>
    <t>Práce a dodávky HSV</t>
  </si>
  <si>
    <t>HSV</t>
  </si>
  <si>
    <t>-1</t>
  </si>
  <si>
    <t>Náklady soupisu celkem</t>
  </si>
  <si>
    <t>Suť Celkem [t]</t>
  </si>
  <si>
    <t>J. suť [t]</t>
  </si>
  <si>
    <t>Hmotnost celkem [t]</t>
  </si>
  <si>
    <t>J. hmotnost [t]</t>
  </si>
  <si>
    <t>Nh celkem [h]</t>
  </si>
  <si>
    <t>J. Nh [h]</t>
  </si>
  <si>
    <t>Cenová soustava</t>
  </si>
  <si>
    <t>Cena celkem [CZK]</t>
  </si>
  <si>
    <t>J.cena [CZK]</t>
  </si>
  <si>
    <t>Množství</t>
  </si>
  <si>
    <t>MJ</t>
  </si>
  <si>
    <t>PČ</t>
  </si>
  <si>
    <t>Objekt:</t>
  </si>
  <si>
    <t>SOUPIS PRACÍ</t>
  </si>
  <si>
    <t xml:space="preserve">    784 - Dokončovací práce </t>
  </si>
  <si>
    <t xml:space="preserve">    767 - Konstrukce zámečnické</t>
  </si>
  <si>
    <t>PSV - Práce a dodávky PSV</t>
  </si>
  <si>
    <t xml:space="preserve">    998 - Přesun hmot</t>
  </si>
  <si>
    <t xml:space="preserve">    997 - Přesun sutě</t>
  </si>
  <si>
    <t xml:space="preserve">    9 - Ostatní konstrukce a práce, bourání</t>
  </si>
  <si>
    <t xml:space="preserve">    6 - Úpravy povrchů, podlahy a osazování výplní</t>
  </si>
  <si>
    <t xml:space="preserve">    3 - Svislé a kompletní konstrukce</t>
  </si>
  <si>
    <t xml:space="preserve">    1 - Zemní práce</t>
  </si>
  <si>
    <t>HSV - Práce a dodávky HSV</t>
  </si>
  <si>
    <t>Náklady ze soupisu prací</t>
  </si>
  <si>
    <t>Kód dílu - Popis</t>
  </si>
  <si>
    <t>REKAPITULACE ČLENĚNÍ SOUPISU PRACÍ</t>
  </si>
  <si>
    <t>1 - Betonové oplocení</t>
  </si>
  <si>
    <t>KRYCÍ LIST SOUPISU PRACÍ</t>
  </si>
  <si>
    <t>90,27</t>
  </si>
  <si>
    <t>ztížené podnímky u strážních věží</t>
  </si>
  <si>
    <t>PO zabezpečení</t>
  </si>
  <si>
    <t>-687181066</t>
  </si>
  <si>
    <t>1024</t>
  </si>
  <si>
    <t>kpl</t>
  </si>
  <si>
    <t>Ostatní provozní vlivy</t>
  </si>
  <si>
    <t>079002000</t>
  </si>
  <si>
    <t>projednání vstupu na vedlejší komunikaci -MÚ</t>
  </si>
  <si>
    <t>86261911</t>
  </si>
  <si>
    <t>KPL</t>
  </si>
  <si>
    <t>Silniční provoz - projednání DIO a zajištění DIR</t>
  </si>
  <si>
    <t>072103000</t>
  </si>
  <si>
    <t>zajištění vstupů, kontroly,...</t>
  </si>
  <si>
    <t>1239073287</t>
  </si>
  <si>
    <t>Provoz investora, třetích osob</t>
  </si>
  <si>
    <t>071002000</t>
  </si>
  <si>
    <t>Provozní vlivy</t>
  </si>
  <si>
    <t>VRN7</t>
  </si>
  <si>
    <t>-495771158</t>
  </si>
  <si>
    <t>Překládání nákladu</t>
  </si>
  <si>
    <t>062103000</t>
  </si>
  <si>
    <t>Územní vlivy</t>
  </si>
  <si>
    <t>VRN6</t>
  </si>
  <si>
    <t>1232706403</t>
  </si>
  <si>
    <t>Plán BOZP</t>
  </si>
  <si>
    <t>041414000</t>
  </si>
  <si>
    <t>Inženýrská činnost</t>
  </si>
  <si>
    <t>VRN4</t>
  </si>
  <si>
    <t>-1268698353</t>
  </si>
  <si>
    <t>Zrušení zařízení staveniště</t>
  </si>
  <si>
    <t>039002000</t>
  </si>
  <si>
    <t>celkem 3000m, cca 4 měsíce</t>
  </si>
  <si>
    <t>mobilní oplocení provizorní v úseku  á cca 100m</t>
  </si>
  <si>
    <t>1251485599</t>
  </si>
  <si>
    <t>Oplocení staveniště</t>
  </si>
  <si>
    <t>034103000</t>
  </si>
  <si>
    <t>agregát ELI</t>
  </si>
  <si>
    <t>577909696</t>
  </si>
  <si>
    <t>Připojení a spotřeba energií pro zařízení staveniště</t>
  </si>
  <si>
    <t>033002000</t>
  </si>
  <si>
    <t>1046535522</t>
  </si>
  <si>
    <t>Související práce pro zařízení staveniště</t>
  </si>
  <si>
    <t>031002000</t>
  </si>
  <si>
    <t>Zařízení staveniště</t>
  </si>
  <si>
    <t>VRN3</t>
  </si>
  <si>
    <t>1857322168</t>
  </si>
  <si>
    <t>Vytyčovací práce</t>
  </si>
  <si>
    <t>012344000</t>
  </si>
  <si>
    <t>-194981412</t>
  </si>
  <si>
    <t>Kontrolní měření geometrických parametrů stavby</t>
  </si>
  <si>
    <t>012310400</t>
  </si>
  <si>
    <t>1127839085</t>
  </si>
  <si>
    <t>Vytyčení obvodu stavby</t>
  </si>
  <si>
    <t>012234000</t>
  </si>
  <si>
    <t>-1135013763</t>
  </si>
  <si>
    <t>Vytyčení a zaměření inženýrských sítí</t>
  </si>
  <si>
    <t>012164000</t>
  </si>
  <si>
    <t>-1906321403</t>
  </si>
  <si>
    <t>Vytyčení hranice pozemku</t>
  </si>
  <si>
    <t>012154000</t>
  </si>
  <si>
    <t>297255615</t>
  </si>
  <si>
    <t xml:space="preserve">Geodetické zaměření a zhotovení dokumentace skutečného stavu objektů </t>
  </si>
  <si>
    <t>012144000</t>
  </si>
  <si>
    <t>Průzkumné, geodetické a projektové práce</t>
  </si>
  <si>
    <t>VRN1</t>
  </si>
  <si>
    <t>Vedlejší rozpočtové náklady</t>
  </si>
  <si>
    <t>VRN</t>
  </si>
  <si>
    <t xml:space="preserve">    VRN7 - Provozní vlivy</t>
  </si>
  <si>
    <t xml:space="preserve">    VRN6 - Územní vlivy</t>
  </si>
  <si>
    <t xml:space="preserve">    VRN4 - Inženýrská činnost</t>
  </si>
  <si>
    <t xml:space="preserve">    VRN3 - Zařízení staveniště</t>
  </si>
  <si>
    <t xml:space="preserve">    VRN1 - Průzkumné, geodetické a projektové práce</t>
  </si>
  <si>
    <t>VRN - Vedlejší rozpočtové náklady</t>
  </si>
  <si>
    <t>2 - VON</t>
  </si>
  <si>
    <t>Použití figury:</t>
  </si>
  <si>
    <t>Výměra</t>
  </si>
  <si>
    <t>SEZNAM FIGUR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</si>
</sst>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dd\.mm\.yyyy"/>
    <numFmt numFmtId="166" formatCode="#,##0.00%"/>
    <numFmt numFmtId="167" formatCode="#,##0.000"/>
  </numFmts>
  <fonts count="41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sz val="11"/>
      <name val="Arial CE"/>
    </font>
    <font>
      <sz val="11"/>
      <color rgb="FF969696"/>
      <name val="Arial CE"/>
    </font>
    <font>
      <b/>
      <sz val="11"/>
      <name val="Arial CE"/>
    </font>
    <font>
      <sz val="11"/>
      <color rgb="FF003366"/>
      <name val="Arial CE"/>
    </font>
    <font>
      <b/>
      <sz val="11"/>
      <color rgb="FF003366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b/>
      <sz val="12"/>
      <name val="Arial CE"/>
    </font>
    <font>
      <sz val="12"/>
      <name val="Arial CE"/>
    </font>
    <font>
      <sz val="12"/>
      <color rgb="FF969696"/>
      <name val="Arial CE"/>
    </font>
    <font>
      <b/>
      <sz val="12"/>
      <color rgb="FF960000"/>
      <name val="Arial CE"/>
    </font>
    <font>
      <sz val="9"/>
      <color rgb="FF969696"/>
      <name val="Arial CE"/>
    </font>
    <font>
      <sz val="9"/>
      <name val="Arial CE"/>
    </font>
    <font>
      <sz val="8"/>
      <color rgb="FF969696"/>
      <name val="Arial CE"/>
    </font>
    <font>
      <sz val="10"/>
      <name val="Arial CE"/>
    </font>
    <font>
      <sz val="10"/>
      <color rgb="FF969696"/>
      <name val="Arial CE"/>
    </font>
    <font>
      <b/>
      <sz val="10"/>
      <name val="Arial CE"/>
    </font>
    <font>
      <b/>
      <sz val="14"/>
      <name val="Arial CE"/>
    </font>
    <font>
      <b/>
      <sz val="10"/>
      <color rgb="FF464646"/>
      <name val="Arial CE"/>
    </font>
    <font>
      <b/>
      <sz val="8"/>
      <color rgb="FF969696"/>
      <name val="Arial CE"/>
    </font>
    <font>
      <b/>
      <sz val="10"/>
      <color rgb="FF969696"/>
      <name val="Arial CE"/>
    </font>
    <font>
      <b/>
      <sz val="12"/>
      <color rgb="FF969696"/>
      <name val="Arial CE"/>
    </font>
    <font>
      <sz val="8"/>
      <color rgb="FF3366FF"/>
      <name val="Arial CE"/>
    </font>
    <font>
      <sz val="8"/>
      <color rgb="FFFFFFFF"/>
      <name val="Arial CE"/>
    </font>
    <font>
      <sz val="8"/>
      <color rgb="FFFF000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2"/>
      <color rgb="FF00336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800000"/>
      <name val="Arial CE"/>
    </font>
    <font>
      <sz val="10"/>
      <color rgb="FF3366FF"/>
      <name val="Arial CE"/>
    </font>
    <font>
      <sz val="8"/>
      <color rgb="FF000000"/>
      <name val="Arial CE"/>
    </font>
    <font>
      <b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BEBEBE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236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4" fontId="3" fillId="0" borderId="4" xfId="1" applyNumberFormat="1" applyFont="1" applyBorder="1" applyAlignment="1">
      <alignment vertical="center"/>
    </xf>
    <xf numFmtId="4" fontId="3" fillId="0" borderId="5" xfId="1" applyNumberFormat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4" fontId="3" fillId="0" borderId="6" xfId="1" applyNumberFormat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2" applyFont="1" applyAlignment="1">
      <alignment horizontal="center" vertical="center"/>
    </xf>
    <xf numFmtId="4" fontId="3" fillId="0" borderId="7" xfId="1" applyNumberFormat="1" applyFont="1" applyBorder="1" applyAlignment="1">
      <alignment vertical="center"/>
    </xf>
    <xf numFmtId="4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4" fontId="3" fillId="0" borderId="8" xfId="1" applyNumberFormat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4" fontId="11" fillId="0" borderId="7" xfId="1" applyNumberFormat="1" applyFont="1" applyBorder="1" applyAlignment="1">
      <alignment vertical="center"/>
    </xf>
    <xf numFmtId="4" fontId="11" fillId="0" borderId="0" xfId="1" applyNumberFormat="1" applyFont="1" applyAlignment="1">
      <alignment vertical="center"/>
    </xf>
    <xf numFmtId="164" fontId="11" fillId="0" borderId="0" xfId="1" applyNumberFormat="1" applyFont="1" applyAlignment="1">
      <alignment vertical="center"/>
    </xf>
    <xf numFmtId="4" fontId="11" fillId="0" borderId="8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4" fontId="12" fillId="0" borderId="0" xfId="1" applyNumberFormat="1" applyFont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1" fillId="0" borderId="9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1" xfId="1" applyBorder="1" applyAlignment="1">
      <alignment vertical="center"/>
    </xf>
    <xf numFmtId="0" fontId="13" fillId="0" borderId="12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14" fillId="3" borderId="0" xfId="1" applyFont="1" applyFill="1" applyAlignment="1">
      <alignment horizontal="center" vertical="center"/>
    </xf>
    <xf numFmtId="0" fontId="1" fillId="3" borderId="16" xfId="1" applyFill="1" applyBorder="1" applyAlignment="1">
      <alignment vertical="center"/>
    </xf>
    <xf numFmtId="0" fontId="1" fillId="0" borderId="7" xfId="1" applyBorder="1" applyAlignment="1">
      <alignment vertical="center"/>
    </xf>
    <xf numFmtId="0" fontId="15" fillId="0" borderId="0" xfId="1" applyFont="1" applyAlignment="1">
      <alignment horizontal="left"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horizontal="left" vertical="center"/>
    </xf>
    <xf numFmtId="165" fontId="16" fillId="0" borderId="0" xfId="1" applyNumberFormat="1" applyFont="1" applyAlignment="1">
      <alignment horizontal="left" vertical="center"/>
    </xf>
    <xf numFmtId="0" fontId="18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16" fillId="0" borderId="1" xfId="1" applyFont="1" applyBorder="1" applyAlignment="1">
      <alignment vertical="center"/>
    </xf>
    <xf numFmtId="0" fontId="19" fillId="0" borderId="0" xfId="1" applyFont="1" applyAlignment="1">
      <alignment horizontal="left" vertical="center"/>
    </xf>
    <xf numFmtId="0" fontId="1" fillId="0" borderId="18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17" fillId="0" borderId="20" xfId="1" applyFont="1" applyBorder="1" applyAlignment="1">
      <alignment horizontal="left" vertical="center"/>
    </xf>
    <xf numFmtId="0" fontId="1" fillId="0" borderId="1" xfId="1" applyBorder="1"/>
    <xf numFmtId="0" fontId="1" fillId="0" borderId="21" xfId="1" applyBorder="1" applyAlignment="1">
      <alignment vertical="center"/>
    </xf>
    <xf numFmtId="0" fontId="20" fillId="0" borderId="21" xfId="1" applyFont="1" applyBorder="1" applyAlignment="1">
      <alignment horizontal="left" vertical="center"/>
    </xf>
    <xf numFmtId="0" fontId="1" fillId="4" borderId="0" xfId="1" applyFill="1" applyAlignment="1">
      <alignment vertical="center"/>
    </xf>
    <xf numFmtId="0" fontId="1" fillId="4" borderId="16" xfId="1" applyFill="1" applyBorder="1" applyAlignment="1">
      <alignment vertical="center"/>
    </xf>
    <xf numFmtId="0" fontId="9" fillId="4" borderId="16" xfId="1" applyFont="1" applyFill="1" applyBorder="1" applyAlignment="1">
      <alignment horizontal="center" vertical="center"/>
    </xf>
    <xf numFmtId="0" fontId="9" fillId="4" borderId="17" xfId="1" applyFont="1" applyFill="1" applyBorder="1" applyAlignment="1">
      <alignment horizontal="left" vertical="center"/>
    </xf>
    <xf numFmtId="0" fontId="17" fillId="0" borderId="0" xfId="1" applyFont="1" applyAlignment="1">
      <alignment vertical="center"/>
    </xf>
    <xf numFmtId="0" fontId="17" fillId="0" borderId="1" xfId="1" applyFont="1" applyBorder="1" applyAlignment="1">
      <alignment vertical="center"/>
    </xf>
    <xf numFmtId="0" fontId="17" fillId="0" borderId="0" xfId="1" applyFont="1" applyAlignment="1">
      <alignment horizontal="right" vertical="center"/>
    </xf>
    <xf numFmtId="0" fontId="18" fillId="0" borderId="20" xfId="1" applyFont="1" applyBorder="1" applyAlignment="1">
      <alignment horizontal="left" vertical="center"/>
    </xf>
    <xf numFmtId="0" fontId="1" fillId="0" borderId="21" xfId="1" applyBorder="1"/>
    <xf numFmtId="0" fontId="16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16" fillId="0" borderId="0" xfId="1" applyFont="1" applyAlignment="1">
      <alignment horizontal="left" vertical="center"/>
    </xf>
    <xf numFmtId="49" fontId="16" fillId="2" borderId="0" xfId="1" applyNumberFormat="1" applyFont="1" applyFill="1" applyAlignment="1" applyProtection="1">
      <alignment horizontal="left" vertical="center"/>
      <protection locked="0"/>
    </xf>
    <xf numFmtId="0" fontId="16" fillId="2" borderId="0" xfId="1" applyFont="1" applyFill="1" applyAlignment="1" applyProtection="1">
      <alignment horizontal="left" vertical="center"/>
      <protection locked="0"/>
    </xf>
    <xf numFmtId="0" fontId="4" fillId="0" borderId="0" xfId="1" applyFont="1" applyAlignment="1">
      <alignment horizontal="left" vertical="top"/>
    </xf>
    <xf numFmtId="0" fontId="17" fillId="0" borderId="0" xfId="1" applyFont="1" applyAlignment="1">
      <alignment horizontal="left" vertical="top"/>
    </xf>
    <xf numFmtId="0" fontId="23" fillId="0" borderId="0" xfId="1" applyFont="1" applyAlignment="1">
      <alignment horizontal="left" vertical="center"/>
    </xf>
    <xf numFmtId="0" fontId="24" fillId="0" borderId="0" xfId="1" applyFont="1" applyAlignment="1">
      <alignment horizontal="left" vertical="center"/>
    </xf>
    <xf numFmtId="0" fontId="1" fillId="0" borderId="18" xfId="1" applyBorder="1"/>
    <xf numFmtId="0" fontId="1" fillId="0" borderId="19" xfId="1" applyBorder="1"/>
    <xf numFmtId="0" fontId="25" fillId="0" borderId="0" xfId="1" applyFont="1" applyAlignment="1">
      <alignment horizontal="left" vertical="center"/>
    </xf>
    <xf numFmtId="0" fontId="26" fillId="0" borderId="0" xfId="1" applyFont="1" applyAlignment="1">
      <alignment vertical="center"/>
    </xf>
    <xf numFmtId="0" fontId="26" fillId="0" borderId="0" xfId="1" applyFont="1" applyAlignment="1">
      <alignment horizontal="left" vertical="center"/>
    </xf>
    <xf numFmtId="0" fontId="26" fillId="0" borderId="4" xfId="1" applyFont="1" applyBorder="1" applyAlignment="1">
      <alignment vertical="center"/>
    </xf>
    <xf numFmtId="0" fontId="26" fillId="0" borderId="5" xfId="1" applyFont="1" applyBorder="1" applyAlignment="1">
      <alignment vertical="center"/>
    </xf>
    <xf numFmtId="0" fontId="26" fillId="0" borderId="6" xfId="1" applyFont="1" applyBorder="1" applyAlignment="1">
      <alignment vertical="center"/>
    </xf>
    <xf numFmtId="0" fontId="26" fillId="0" borderId="1" xfId="1" applyFont="1" applyBorder="1" applyAlignment="1">
      <alignment vertical="center"/>
    </xf>
    <xf numFmtId="0" fontId="26" fillId="0" borderId="0" xfId="1" applyFont="1" applyAlignment="1" applyProtection="1">
      <alignment vertical="center"/>
      <protection locked="0"/>
    </xf>
    <xf numFmtId="167" fontId="26" fillId="0" borderId="0" xfId="1" applyNumberFormat="1" applyFont="1" applyAlignment="1">
      <alignment vertical="center"/>
    </xf>
    <xf numFmtId="0" fontId="26" fillId="0" borderId="0" xfId="1" applyFont="1" applyAlignment="1">
      <alignment horizontal="left" vertical="center" wrapText="1"/>
    </xf>
    <xf numFmtId="0" fontId="27" fillId="0" borderId="0" xfId="1" applyFont="1" applyAlignment="1">
      <alignment horizontal="left" vertical="center"/>
    </xf>
    <xf numFmtId="0" fontId="28" fillId="0" borderId="0" xfId="1" applyFont="1" applyAlignment="1">
      <alignment vertical="center"/>
    </xf>
    <xf numFmtId="0" fontId="28" fillId="0" borderId="0" xfId="1" applyFont="1" applyAlignment="1">
      <alignment horizontal="left" vertical="center"/>
    </xf>
    <xf numFmtId="0" fontId="28" fillId="0" borderId="7" xfId="1" applyFont="1" applyBorder="1" applyAlignment="1">
      <alignment vertical="center"/>
    </xf>
    <xf numFmtId="0" fontId="28" fillId="0" borderId="8" xfId="1" applyFont="1" applyBorder="1" applyAlignment="1">
      <alignment vertical="center"/>
    </xf>
    <xf numFmtId="0" fontId="28" fillId="0" borderId="1" xfId="1" applyFont="1" applyBorder="1" applyAlignment="1">
      <alignment vertical="center"/>
    </xf>
    <xf numFmtId="0" fontId="28" fillId="0" borderId="0" xfId="1" applyFont="1" applyAlignment="1" applyProtection="1">
      <alignment vertical="center"/>
      <protection locked="0"/>
    </xf>
    <xf numFmtId="167" fontId="28" fillId="0" borderId="0" xfId="1" applyNumberFormat="1" applyFont="1" applyAlignment="1">
      <alignment vertical="center"/>
    </xf>
    <xf numFmtId="0" fontId="28" fillId="0" borderId="0" xfId="1" applyFont="1" applyAlignment="1">
      <alignment horizontal="left" vertical="center" wrapText="1"/>
    </xf>
    <xf numFmtId="0" fontId="14" fillId="0" borderId="0" xfId="1" applyFont="1" applyAlignment="1">
      <alignment horizontal="left" vertical="center"/>
    </xf>
    <xf numFmtId="4" fontId="1" fillId="0" borderId="0" xfId="1" applyNumberFormat="1" applyAlignment="1">
      <alignment vertical="center"/>
    </xf>
    <xf numFmtId="164" fontId="13" fillId="0" borderId="7" xfId="1" applyNumberFormat="1" applyFont="1" applyBorder="1" applyAlignment="1">
      <alignment vertical="center"/>
    </xf>
    <xf numFmtId="164" fontId="13" fillId="0" borderId="0" xfId="1" applyNumberFormat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3" fillId="2" borderId="8" xfId="1" applyFont="1" applyFill="1" applyBorder="1" applyAlignment="1" applyProtection="1">
      <alignment horizontal="left" vertical="center"/>
      <protection locked="0"/>
    </xf>
    <xf numFmtId="0" fontId="1" fillId="0" borderId="22" xfId="1" applyBorder="1" applyAlignment="1" applyProtection="1">
      <alignment vertical="center"/>
      <protection locked="0"/>
    </xf>
    <xf numFmtId="4" fontId="14" fillId="0" borderId="22" xfId="1" applyNumberFormat="1" applyFont="1" applyBorder="1" applyAlignment="1" applyProtection="1">
      <alignment vertical="center"/>
      <protection locked="0"/>
    </xf>
    <xf numFmtId="4" fontId="14" fillId="2" borderId="22" xfId="1" applyNumberFormat="1" applyFont="1" applyFill="1" applyBorder="1" applyAlignment="1" applyProtection="1">
      <alignment vertical="center"/>
      <protection locked="0"/>
    </xf>
    <xf numFmtId="167" fontId="14" fillId="0" borderId="22" xfId="1" applyNumberFormat="1" applyFont="1" applyBorder="1" applyAlignment="1" applyProtection="1">
      <alignment vertical="center"/>
      <protection locked="0"/>
    </xf>
    <xf numFmtId="0" fontId="14" fillId="0" borderId="22" xfId="1" applyFont="1" applyBorder="1" applyAlignment="1" applyProtection="1">
      <alignment horizontal="center" vertical="center" wrapText="1"/>
      <protection locked="0"/>
    </xf>
    <xf numFmtId="0" fontId="14" fillId="0" borderId="22" xfId="1" applyFont="1" applyBorder="1" applyAlignment="1" applyProtection="1">
      <alignment horizontal="left" vertical="center" wrapText="1"/>
      <protection locked="0"/>
    </xf>
    <xf numFmtId="49" fontId="14" fillId="0" borderId="22" xfId="1" applyNumberFormat="1" applyFont="1" applyBorder="1" applyAlignment="1" applyProtection="1">
      <alignment horizontal="left" vertical="center" wrapText="1"/>
      <protection locked="0"/>
    </xf>
    <xf numFmtId="0" fontId="14" fillId="0" borderId="22" xfId="1" applyFont="1" applyBorder="1" applyAlignment="1" applyProtection="1">
      <alignment horizontal="center" vertical="center"/>
      <protection locked="0"/>
    </xf>
    <xf numFmtId="0" fontId="1" fillId="0" borderId="1" xfId="1" applyBorder="1" applyAlignment="1" applyProtection="1">
      <alignment vertical="center"/>
      <protection locked="0"/>
    </xf>
    <xf numFmtId="0" fontId="29" fillId="0" borderId="0" xfId="1" applyFont="1"/>
    <xf numFmtId="4" fontId="29" fillId="0" borderId="0" xfId="1" applyNumberFormat="1" applyFont="1" applyAlignment="1">
      <alignment vertical="center"/>
    </xf>
    <xf numFmtId="0" fontId="29" fillId="0" borderId="0" xfId="1" applyFont="1" applyAlignment="1">
      <alignment horizontal="left"/>
    </xf>
    <xf numFmtId="0" fontId="29" fillId="0" borderId="0" xfId="1" applyFont="1" applyAlignment="1">
      <alignment horizontal="center"/>
    </xf>
    <xf numFmtId="164" fontId="29" fillId="0" borderId="7" xfId="1" applyNumberFormat="1" applyFont="1" applyBorder="1"/>
    <xf numFmtId="164" fontId="29" fillId="0" borderId="0" xfId="1" applyNumberFormat="1" applyFont="1"/>
    <xf numFmtId="0" fontId="29" fillId="0" borderId="8" xfId="1" applyFont="1" applyBorder="1"/>
    <xf numFmtId="0" fontId="29" fillId="0" borderId="1" xfId="1" applyFont="1" applyBorder="1"/>
    <xf numFmtId="4" fontId="30" fillId="0" borderId="0" xfId="1" applyNumberFormat="1" applyFont="1"/>
    <xf numFmtId="0" fontId="29" fillId="0" borderId="0" xfId="1" applyFont="1" applyProtection="1">
      <protection locked="0"/>
    </xf>
    <xf numFmtId="0" fontId="30" fillId="0" borderId="0" xfId="1" applyFont="1" applyAlignment="1">
      <alignment horizontal="left"/>
    </xf>
    <xf numFmtId="0" fontId="31" fillId="0" borderId="0" xfId="1" applyFont="1" applyAlignment="1">
      <alignment vertical="center"/>
    </xf>
    <xf numFmtId="0" fontId="31" fillId="0" borderId="0" xfId="1" applyFont="1" applyAlignment="1">
      <alignment horizontal="left" vertical="center"/>
    </xf>
    <xf numFmtId="0" fontId="31" fillId="0" borderId="7" xfId="1" applyFont="1" applyBorder="1" applyAlignment="1">
      <alignment vertical="center"/>
    </xf>
    <xf numFmtId="0" fontId="31" fillId="0" borderId="8" xfId="1" applyFont="1" applyBorder="1" applyAlignment="1">
      <alignment vertical="center"/>
    </xf>
    <xf numFmtId="0" fontId="31" fillId="0" borderId="1" xfId="1" applyFont="1" applyBorder="1" applyAlignment="1">
      <alignment vertical="center"/>
    </xf>
    <xf numFmtId="0" fontId="31" fillId="0" borderId="0" xfId="1" applyFont="1" applyAlignment="1" applyProtection="1">
      <alignment vertical="center"/>
      <protection locked="0"/>
    </xf>
    <xf numFmtId="0" fontId="31" fillId="0" borderId="0" xfId="1" applyFont="1" applyAlignment="1">
      <alignment horizontal="left" vertical="center" wrapText="1"/>
    </xf>
    <xf numFmtId="0" fontId="32" fillId="0" borderId="0" xfId="1" applyFont="1" applyAlignment="1">
      <alignment horizontal="center" vertical="center"/>
    </xf>
    <xf numFmtId="0" fontId="32" fillId="2" borderId="8" xfId="1" applyFont="1" applyFill="1" applyBorder="1" applyAlignment="1" applyProtection="1">
      <alignment horizontal="left" vertical="center"/>
      <protection locked="0"/>
    </xf>
    <xf numFmtId="0" fontId="33" fillId="0" borderId="1" xfId="1" applyFont="1" applyBorder="1" applyAlignment="1">
      <alignment vertical="center"/>
    </xf>
    <xf numFmtId="0" fontId="33" fillId="0" borderId="22" xfId="1" applyFont="1" applyBorder="1" applyAlignment="1" applyProtection="1">
      <alignment vertical="center"/>
      <protection locked="0"/>
    </xf>
    <xf numFmtId="4" fontId="32" fillId="0" borderId="22" xfId="1" applyNumberFormat="1" applyFont="1" applyBorder="1" applyAlignment="1" applyProtection="1">
      <alignment vertical="center"/>
      <protection locked="0"/>
    </xf>
    <xf numFmtId="4" fontId="32" fillId="2" borderId="22" xfId="1" applyNumberFormat="1" applyFont="1" applyFill="1" applyBorder="1" applyAlignment="1" applyProtection="1">
      <alignment vertical="center"/>
      <protection locked="0"/>
    </xf>
    <xf numFmtId="167" fontId="32" fillId="0" borderId="22" xfId="1" applyNumberFormat="1" applyFont="1" applyBorder="1" applyAlignment="1" applyProtection="1">
      <alignment vertical="center"/>
      <protection locked="0"/>
    </xf>
    <xf numFmtId="0" fontId="32" fillId="0" borderId="22" xfId="1" applyFont="1" applyBorder="1" applyAlignment="1" applyProtection="1">
      <alignment horizontal="center" vertical="center" wrapText="1"/>
      <protection locked="0"/>
    </xf>
    <xf numFmtId="0" fontId="32" fillId="0" borderId="22" xfId="1" applyFont="1" applyBorder="1" applyAlignment="1" applyProtection="1">
      <alignment horizontal="left" vertical="center" wrapText="1"/>
      <protection locked="0"/>
    </xf>
    <xf numFmtId="49" fontId="32" fillId="0" borderId="22" xfId="1" applyNumberFormat="1" applyFont="1" applyBorder="1" applyAlignment="1" applyProtection="1">
      <alignment horizontal="left" vertical="center" wrapText="1"/>
      <protection locked="0"/>
    </xf>
    <xf numFmtId="0" fontId="32" fillId="0" borderId="22" xfId="1" applyFont="1" applyBorder="1" applyAlignment="1" applyProtection="1">
      <alignment horizontal="center" vertical="center"/>
      <protection locked="0"/>
    </xf>
    <xf numFmtId="4" fontId="34" fillId="0" borderId="0" xfId="1" applyNumberFormat="1" applyFont="1"/>
    <xf numFmtId="0" fontId="34" fillId="0" borderId="0" xfId="1" applyFont="1" applyAlignment="1">
      <alignment horizontal="left"/>
    </xf>
    <xf numFmtId="4" fontId="35" fillId="0" borderId="0" xfId="1" applyNumberFormat="1" applyFont="1" applyAlignment="1">
      <alignment vertical="center"/>
    </xf>
    <xf numFmtId="164" fontId="36" fillId="0" borderId="9" xfId="1" applyNumberFormat="1" applyFont="1" applyBorder="1"/>
    <xf numFmtId="164" fontId="36" fillId="0" borderId="10" xfId="1" applyNumberFormat="1" applyFont="1" applyBorder="1"/>
    <xf numFmtId="4" fontId="12" fillId="0" borderId="0" xfId="1" applyNumberFormat="1" applyFont="1"/>
    <xf numFmtId="0" fontId="1" fillId="0" borderId="0" xfId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4" fillId="3" borderId="0" xfId="1" applyFont="1" applyFill="1" applyAlignment="1">
      <alignment horizontal="center" vertical="center" wrapText="1"/>
    </xf>
    <xf numFmtId="0" fontId="14" fillId="3" borderId="12" xfId="1" applyFont="1" applyFill="1" applyBorder="1" applyAlignment="1">
      <alignment horizontal="center" vertical="center" wrapText="1"/>
    </xf>
    <xf numFmtId="0" fontId="14" fillId="3" borderId="13" xfId="1" applyFont="1" applyFill="1" applyBorder="1" applyAlignment="1">
      <alignment horizontal="center" vertical="center" wrapText="1"/>
    </xf>
    <xf numFmtId="0" fontId="14" fillId="3" borderId="14" xfId="1" applyFont="1" applyFill="1" applyBorder="1" applyAlignment="1">
      <alignment horizontal="center" vertical="center" wrapText="1"/>
    </xf>
    <xf numFmtId="0" fontId="30" fillId="0" borderId="0" xfId="1" applyFont="1" applyAlignment="1">
      <alignment vertical="center"/>
    </xf>
    <xf numFmtId="0" fontId="30" fillId="0" borderId="1" xfId="1" applyFont="1" applyBorder="1" applyAlignment="1">
      <alignment vertical="center"/>
    </xf>
    <xf numFmtId="4" fontId="30" fillId="0" borderId="5" xfId="1" applyNumberFormat="1" applyFont="1" applyBorder="1" applyAlignment="1">
      <alignment vertical="center"/>
    </xf>
    <xf numFmtId="0" fontId="30" fillId="0" borderId="5" xfId="1" applyFont="1" applyBorder="1" applyAlignment="1">
      <alignment vertical="center"/>
    </xf>
    <xf numFmtId="0" fontId="30" fillId="0" borderId="5" xfId="1" applyFont="1" applyBorder="1" applyAlignment="1">
      <alignment horizontal="left" vertical="center"/>
    </xf>
    <xf numFmtId="0" fontId="34" fillId="0" borderId="0" xfId="1" applyFont="1" applyAlignment="1">
      <alignment vertical="center"/>
    </xf>
    <xf numFmtId="0" fontId="34" fillId="0" borderId="1" xfId="1" applyFont="1" applyBorder="1" applyAlignment="1">
      <alignment vertical="center"/>
    </xf>
    <xf numFmtId="4" fontId="34" fillId="0" borderId="5" xfId="1" applyNumberFormat="1" applyFont="1" applyBorder="1" applyAlignment="1">
      <alignment vertical="center"/>
    </xf>
    <xf numFmtId="0" fontId="34" fillId="0" borderId="5" xfId="1" applyFont="1" applyBorder="1" applyAlignment="1">
      <alignment vertical="center"/>
    </xf>
    <xf numFmtId="0" fontId="34" fillId="0" borderId="5" xfId="1" applyFont="1" applyBorder="1" applyAlignment="1">
      <alignment horizontal="left" vertical="center"/>
    </xf>
    <xf numFmtId="0" fontId="37" fillId="0" borderId="0" xfId="1" applyFont="1" applyAlignment="1">
      <alignment horizontal="left" vertical="center"/>
    </xf>
    <xf numFmtId="0" fontId="1" fillId="3" borderId="0" xfId="1" applyFill="1" applyAlignment="1">
      <alignment vertical="center"/>
    </xf>
    <xf numFmtId="0" fontId="14" fillId="3" borderId="0" xfId="1" applyFont="1" applyFill="1" applyAlignment="1">
      <alignment horizontal="right" vertical="center"/>
    </xf>
    <xf numFmtId="0" fontId="14" fillId="3" borderId="0" xfId="1" applyFont="1" applyFill="1" applyAlignment="1">
      <alignment horizontal="left" vertical="center"/>
    </xf>
    <xf numFmtId="0" fontId="17" fillId="0" borderId="20" xfId="1" applyFont="1" applyBorder="1" applyAlignment="1">
      <alignment horizontal="right" vertical="center"/>
    </xf>
    <xf numFmtId="0" fontId="17" fillId="0" borderId="20" xfId="1" applyFont="1" applyBorder="1" applyAlignment="1">
      <alignment horizontal="center" vertical="center"/>
    </xf>
    <xf numFmtId="0" fontId="1" fillId="3" borderId="15" xfId="1" applyFill="1" applyBorder="1" applyAlignment="1">
      <alignment vertical="center"/>
    </xf>
    <xf numFmtId="4" fontId="9" fillId="3" borderId="16" xfId="1" applyNumberFormat="1" applyFont="1" applyFill="1" applyBorder="1" applyAlignment="1">
      <alignment vertical="center"/>
    </xf>
    <xf numFmtId="0" fontId="9" fillId="3" borderId="16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right" vertical="center"/>
    </xf>
    <xf numFmtId="0" fontId="9" fillId="3" borderId="17" xfId="1" applyFont="1" applyFill="1" applyBorder="1" applyAlignment="1">
      <alignment horizontal="left" vertical="center"/>
    </xf>
    <xf numFmtId="4" fontId="17" fillId="0" borderId="0" xfId="1" applyNumberFormat="1" applyFont="1" applyAlignment="1">
      <alignment vertical="center"/>
    </xf>
    <xf numFmtId="166" fontId="17" fillId="0" borderId="0" xfId="1" applyNumberFormat="1" applyFont="1" applyAlignment="1">
      <alignment horizontal="right" vertical="center"/>
    </xf>
    <xf numFmtId="0" fontId="18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1" xfId="1" applyBorder="1" applyAlignment="1">
      <alignment vertical="center" wrapText="1"/>
    </xf>
    <xf numFmtId="0" fontId="38" fillId="0" borderId="0" xfId="1" applyFont="1" applyAlignment="1">
      <alignment horizontal="left" vertical="center"/>
    </xf>
    <xf numFmtId="0" fontId="39" fillId="0" borderId="0" xfId="1" applyFont="1" applyAlignment="1">
      <alignment horizontal="left" vertical="center"/>
    </xf>
    <xf numFmtId="0" fontId="28" fillId="0" borderId="4" xfId="1" applyFont="1" applyBorder="1" applyAlignment="1">
      <alignment vertical="center"/>
    </xf>
    <xf numFmtId="0" fontId="28" fillId="0" borderId="5" xfId="1" applyFont="1" applyBorder="1" applyAlignment="1">
      <alignment vertical="center"/>
    </xf>
    <xf numFmtId="0" fontId="28" fillId="0" borderId="6" xfId="1" applyFont="1" applyBorder="1" applyAlignment="1">
      <alignment vertical="center"/>
    </xf>
    <xf numFmtId="167" fontId="1" fillId="0" borderId="0" xfId="1" applyNumberFormat="1" applyAlignment="1">
      <alignment vertical="center"/>
    </xf>
    <xf numFmtId="0" fontId="1" fillId="0" borderId="0" xfId="1" applyAlignment="1">
      <alignment horizontal="left" vertical="center" wrapText="1"/>
    </xf>
    <xf numFmtId="167" fontId="40" fillId="0" borderId="12" xfId="1" applyNumberFormat="1" applyFont="1" applyBorder="1" applyAlignment="1">
      <alignment vertical="center"/>
    </xf>
    <xf numFmtId="0" fontId="40" fillId="0" borderId="22" xfId="1" applyFont="1" applyBorder="1" applyAlignment="1">
      <alignment horizontal="left" vertical="center"/>
    </xf>
    <xf numFmtId="0" fontId="40" fillId="0" borderId="22" xfId="1" applyFont="1" applyBorder="1" applyAlignment="1">
      <alignment horizontal="left" vertical="center" wrapText="1"/>
    </xf>
    <xf numFmtId="0" fontId="40" fillId="0" borderId="14" xfId="1" applyFont="1" applyBorder="1" applyAlignment="1">
      <alignment horizontal="left" vertical="center" wrapText="1"/>
    </xf>
    <xf numFmtId="0" fontId="35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 wrapText="1"/>
    </xf>
    <xf numFmtId="0" fontId="21" fillId="0" borderId="0" xfId="1" applyFont="1" applyAlignment="1">
      <alignment horizontal="left" vertical="top" wrapText="1"/>
    </xf>
    <xf numFmtId="0" fontId="21" fillId="0" borderId="0" xfId="1" applyFont="1" applyAlignment="1">
      <alignment horizontal="left" vertical="center"/>
    </xf>
    <xf numFmtId="0" fontId="22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" fillId="0" borderId="0" xfId="1"/>
    <xf numFmtId="0" fontId="4" fillId="0" borderId="0" xfId="1" applyFont="1" applyAlignment="1">
      <alignment horizontal="left" vertical="top" wrapText="1"/>
    </xf>
    <xf numFmtId="49" fontId="16" fillId="2" borderId="0" xfId="1" applyNumberFormat="1" applyFont="1" applyFill="1" applyAlignment="1" applyProtection="1">
      <alignment horizontal="left" vertical="center"/>
      <protection locked="0"/>
    </xf>
    <xf numFmtId="49" fontId="16" fillId="0" borderId="0" xfId="1" applyNumberFormat="1" applyFont="1" applyAlignment="1">
      <alignment horizontal="left" vertical="center"/>
    </xf>
    <xf numFmtId="0" fontId="16" fillId="0" borderId="0" xfId="1" applyFont="1" applyAlignment="1">
      <alignment horizontal="left" vertical="center" wrapText="1"/>
    </xf>
    <xf numFmtId="4" fontId="18" fillId="0" borderId="20" xfId="1" applyNumberFormat="1" applyFont="1" applyBorder="1" applyAlignment="1">
      <alignment vertical="center"/>
    </xf>
    <xf numFmtId="0" fontId="1" fillId="0" borderId="20" xfId="1" applyBorder="1" applyAlignment="1">
      <alignment vertical="center"/>
    </xf>
    <xf numFmtId="0" fontId="17" fillId="0" borderId="0" xfId="1" applyFont="1" applyAlignment="1">
      <alignment horizontal="right" vertical="center"/>
    </xf>
    <xf numFmtId="4" fontId="22" fillId="0" borderId="0" xfId="1" applyNumberFormat="1" applyFont="1" applyAlignment="1">
      <alignment vertical="center"/>
    </xf>
    <xf numFmtId="0" fontId="17" fillId="0" borderId="0" xfId="1" applyFont="1" applyAlignment="1">
      <alignment vertical="center"/>
    </xf>
    <xf numFmtId="166" fontId="17" fillId="0" borderId="0" xfId="1" applyNumberFormat="1" applyFont="1" applyAlignment="1">
      <alignment horizontal="left" vertical="center"/>
    </xf>
    <xf numFmtId="0" fontId="9" fillId="4" borderId="16" xfId="1" applyFont="1" applyFill="1" applyBorder="1" applyAlignment="1">
      <alignment horizontal="left" vertical="center"/>
    </xf>
    <xf numFmtId="0" fontId="1" fillId="4" borderId="16" xfId="1" applyFill="1" applyBorder="1" applyAlignment="1">
      <alignment vertical="center"/>
    </xf>
    <xf numFmtId="4" fontId="9" fillId="4" borderId="16" xfId="1" applyNumberFormat="1" applyFont="1" applyFill="1" applyBorder="1" applyAlignment="1">
      <alignment vertical="center"/>
    </xf>
    <xf numFmtId="0" fontId="1" fillId="4" borderId="15" xfId="1" applyFill="1" applyBorder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/>
    </xf>
    <xf numFmtId="0" fontId="24" fillId="5" borderId="0" xfId="1" applyFont="1" applyFill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4" fontId="12" fillId="0" borderId="0" xfId="1" applyNumberFormat="1" applyFont="1" applyAlignment="1">
      <alignment horizontal="right" vertical="center"/>
    </xf>
    <xf numFmtId="4" fontId="12" fillId="0" borderId="0" xfId="1" applyNumberFormat="1" applyFont="1" applyAlignment="1">
      <alignment vertical="center"/>
    </xf>
    <xf numFmtId="0" fontId="14" fillId="3" borderId="17" xfId="1" applyFont="1" applyFill="1" applyBorder="1" applyAlignment="1">
      <alignment horizontal="center" vertical="center"/>
    </xf>
    <xf numFmtId="0" fontId="14" fillId="3" borderId="16" xfId="1" applyFont="1" applyFill="1" applyBorder="1" applyAlignment="1">
      <alignment horizontal="left" vertical="center"/>
    </xf>
    <xf numFmtId="0" fontId="14" fillId="3" borderId="16" xfId="1" applyFont="1" applyFill="1" applyBorder="1" applyAlignment="1">
      <alignment horizontal="center" vertical="center"/>
    </xf>
    <xf numFmtId="0" fontId="14" fillId="3" borderId="16" xfId="1" applyFont="1" applyFill="1" applyBorder="1" applyAlignment="1">
      <alignment horizontal="right" vertical="center"/>
    </xf>
    <xf numFmtId="165" fontId="16" fillId="0" borderId="0" xfId="1" applyNumberFormat="1" applyFont="1" applyAlignment="1">
      <alignment horizontal="left" vertical="center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vertical="center"/>
    </xf>
    <xf numFmtId="0" fontId="11" fillId="0" borderId="11" xfId="1" applyFont="1" applyBorder="1" applyAlignment="1">
      <alignment horizontal="center" vertical="center"/>
    </xf>
    <xf numFmtId="0" fontId="11" fillId="0" borderId="10" xfId="1" applyFont="1" applyBorder="1" applyAlignment="1">
      <alignment horizontal="left" vertical="center"/>
    </xf>
    <xf numFmtId="0" fontId="15" fillId="0" borderId="8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4" fillId="3" borderId="15" xfId="1" applyFont="1" applyFill="1" applyBorder="1" applyAlignment="1">
      <alignment horizontal="left" vertical="center"/>
    </xf>
    <xf numFmtId="0" fontId="1" fillId="0" borderId="0" xfId="1" applyAlignment="1">
      <alignment vertical="center"/>
    </xf>
    <xf numFmtId="0" fontId="17" fillId="0" borderId="0" xfId="1" applyFont="1" applyAlignment="1">
      <alignment horizontal="left" vertical="center" wrapText="1"/>
    </xf>
    <xf numFmtId="0" fontId="17" fillId="0" borderId="0" xfId="1" applyFont="1" applyAlignment="1">
      <alignment horizontal="left" vertical="center"/>
    </xf>
    <xf numFmtId="0" fontId="16" fillId="2" borderId="0" xfId="1" applyFont="1" applyFill="1" applyAlignment="1" applyProtection="1">
      <alignment horizontal="left" vertical="center"/>
      <protection locked="0"/>
    </xf>
  </cellXfs>
  <cellStyles count="3">
    <cellStyle name="Hypertextový odkaz" xfId="2" builtinId="8"/>
    <cellStyle name="Normální" xfId="0" builtinId="0"/>
    <cellStyle name="Normální 2" xfId="1" xr:uid="{0B3F6847-8087-4AB1-B7CB-2051CEA732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414C1D02-6C98-4698-99BC-74E6651AF71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91827504-BB24-4029-B400-FB2E1A2B036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AB60D19A-0186-43D8-B317-6F372BA6E44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ABF12D6C-B376-46A0-95D5-08D4FE09EC6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6385" cy="286385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646C6-FD48-47E7-B4A6-04136D0AB723}">
  <sheetPr>
    <pageSetUpPr fitToPage="1"/>
  </sheetPr>
  <dimension ref="A1:CM98"/>
  <sheetViews>
    <sheetView showGridLines="0" tabSelected="1" workbookViewId="0">
      <selection activeCell="J19" sqref="J19"/>
    </sheetView>
  </sheetViews>
  <sheetFormatPr defaultRowHeight="10.199999999999999"/>
  <cols>
    <col min="1" max="1" width="6.578125" style="1" customWidth="1"/>
    <col min="2" max="2" width="1.3125" style="1" customWidth="1"/>
    <col min="3" max="3" width="3.26171875" style="1" customWidth="1"/>
    <col min="4" max="33" width="2.1015625" style="1" customWidth="1"/>
    <col min="34" max="34" width="2.62890625" style="1" customWidth="1"/>
    <col min="35" max="35" width="25" style="1" customWidth="1"/>
    <col min="36" max="37" width="1.9453125" style="1" customWidth="1"/>
    <col min="38" max="38" width="6.578125" style="1" customWidth="1"/>
    <col min="39" max="39" width="2.62890625" style="1" customWidth="1"/>
    <col min="40" max="40" width="10.5234375" style="1" customWidth="1"/>
    <col min="41" max="41" width="5.89453125" style="1" customWidth="1"/>
    <col min="42" max="42" width="3.26171875" style="1" customWidth="1"/>
    <col min="43" max="43" width="12.3671875" style="1" hidden="1" customWidth="1"/>
    <col min="44" max="44" width="10.7890625" style="1" customWidth="1"/>
    <col min="45" max="47" width="20.3671875" style="1" hidden="1" customWidth="1"/>
    <col min="48" max="49" width="17.1015625" style="1" hidden="1" customWidth="1"/>
    <col min="50" max="51" width="19.734375" style="1" hidden="1" customWidth="1"/>
    <col min="52" max="52" width="17.1015625" style="1" hidden="1" customWidth="1"/>
    <col min="53" max="53" width="15.1015625" style="1" hidden="1" customWidth="1"/>
    <col min="54" max="54" width="19.734375" style="1" hidden="1" customWidth="1"/>
    <col min="55" max="55" width="17.1015625" style="1" hidden="1" customWidth="1"/>
    <col min="56" max="56" width="15.1015625" style="1" hidden="1" customWidth="1"/>
    <col min="57" max="57" width="52.47265625" style="1" customWidth="1"/>
    <col min="58" max="16384" width="8.83984375" style="1"/>
  </cols>
  <sheetData>
    <row r="1" spans="1:74">
      <c r="A1" s="79" t="s">
        <v>85</v>
      </c>
      <c r="AZ1" s="79" t="s">
        <v>1</v>
      </c>
      <c r="BA1" s="79" t="s">
        <v>84</v>
      </c>
      <c r="BB1" s="79" t="s">
        <v>1</v>
      </c>
      <c r="BT1" s="79" t="s">
        <v>68</v>
      </c>
      <c r="BU1" s="79" t="s">
        <v>68</v>
      </c>
      <c r="BV1" s="79" t="s">
        <v>2</v>
      </c>
    </row>
    <row r="2" spans="1:74" ht="37" customHeight="1">
      <c r="AR2" s="214" t="s">
        <v>83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69" t="s">
        <v>69</v>
      </c>
      <c r="BT2" s="69" t="s">
        <v>82</v>
      </c>
    </row>
    <row r="3" spans="1:74" ht="7" customHeight="1">
      <c r="B3" s="78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56"/>
      <c r="BS3" s="69" t="s">
        <v>69</v>
      </c>
      <c r="BT3" s="69" t="s">
        <v>81</v>
      </c>
    </row>
    <row r="4" spans="1:74" ht="25" customHeight="1">
      <c r="B4" s="56"/>
      <c r="D4" s="51" t="s">
        <v>80</v>
      </c>
      <c r="AR4" s="56"/>
      <c r="AS4" s="76" t="s">
        <v>79</v>
      </c>
      <c r="BE4" s="75" t="s">
        <v>78</v>
      </c>
      <c r="BS4" s="69" t="s">
        <v>77</v>
      </c>
    </row>
    <row r="5" spans="1:74" ht="12" customHeight="1">
      <c r="B5" s="56"/>
      <c r="D5" s="74" t="s">
        <v>41</v>
      </c>
      <c r="K5" s="196" t="s">
        <v>76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R5" s="56"/>
      <c r="BE5" s="193" t="s">
        <v>75</v>
      </c>
      <c r="BS5" s="69" t="s">
        <v>69</v>
      </c>
    </row>
    <row r="6" spans="1:74" ht="37" customHeight="1">
      <c r="B6" s="56"/>
      <c r="D6" s="73" t="s">
        <v>40</v>
      </c>
      <c r="K6" s="198" t="s">
        <v>74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R6" s="56"/>
      <c r="BE6" s="194"/>
      <c r="BS6" s="69" t="s">
        <v>69</v>
      </c>
    </row>
    <row r="7" spans="1:74" ht="12" customHeight="1">
      <c r="B7" s="56"/>
      <c r="D7" s="44" t="s">
        <v>73</v>
      </c>
      <c r="K7" s="70" t="s">
        <v>1</v>
      </c>
      <c r="AK7" s="44" t="s">
        <v>72</v>
      </c>
      <c r="AN7" s="70" t="s">
        <v>1</v>
      </c>
      <c r="AR7" s="56"/>
      <c r="BE7" s="194"/>
      <c r="BS7" s="69" t="s">
        <v>69</v>
      </c>
    </row>
    <row r="8" spans="1:74" ht="12" customHeight="1">
      <c r="B8" s="56"/>
      <c r="D8" s="44" t="s">
        <v>39</v>
      </c>
      <c r="K8" s="70" t="s">
        <v>65</v>
      </c>
      <c r="AK8" s="44" t="s">
        <v>38</v>
      </c>
      <c r="AN8" s="72" t="s">
        <v>71</v>
      </c>
      <c r="AR8" s="56"/>
      <c r="BE8" s="194"/>
      <c r="BS8" s="69" t="s">
        <v>69</v>
      </c>
    </row>
    <row r="9" spans="1:74" ht="14.5" customHeight="1">
      <c r="B9" s="56"/>
      <c r="AR9" s="56"/>
      <c r="BE9" s="194"/>
      <c r="BS9" s="69" t="s">
        <v>69</v>
      </c>
    </row>
    <row r="10" spans="1:74" ht="12" customHeight="1">
      <c r="B10" s="56"/>
      <c r="D10" s="44" t="s">
        <v>37</v>
      </c>
      <c r="AK10" s="44" t="s">
        <v>67</v>
      </c>
      <c r="AN10" s="70" t="s">
        <v>1</v>
      </c>
      <c r="AR10" s="56"/>
      <c r="BE10" s="194"/>
      <c r="BS10" s="69" t="s">
        <v>69</v>
      </c>
    </row>
    <row r="11" spans="1:74" ht="18.399999999999999" customHeight="1">
      <c r="B11" s="56"/>
      <c r="E11" s="70" t="s">
        <v>65</v>
      </c>
      <c r="AK11" s="44" t="s">
        <v>64</v>
      </c>
      <c r="AN11" s="70" t="s">
        <v>1</v>
      </c>
      <c r="AR11" s="56"/>
      <c r="BE11" s="194"/>
      <c r="BS11" s="69" t="s">
        <v>69</v>
      </c>
    </row>
    <row r="12" spans="1:74" ht="7" customHeight="1">
      <c r="B12" s="56"/>
      <c r="AR12" s="56"/>
      <c r="BE12" s="194"/>
      <c r="BS12" s="69" t="s">
        <v>69</v>
      </c>
    </row>
    <row r="13" spans="1:74" ht="12" customHeight="1">
      <c r="B13" s="56"/>
      <c r="D13" s="44" t="s">
        <v>34</v>
      </c>
      <c r="AK13" s="44" t="s">
        <v>67</v>
      </c>
      <c r="AN13" s="71" t="s">
        <v>70</v>
      </c>
      <c r="AR13" s="56"/>
      <c r="BE13" s="194"/>
      <c r="BS13" s="69" t="s">
        <v>69</v>
      </c>
    </row>
    <row r="14" spans="1:74" ht="12.3">
      <c r="B14" s="56"/>
      <c r="E14" s="199" t="s">
        <v>70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44" t="s">
        <v>64</v>
      </c>
      <c r="AN14" s="71" t="s">
        <v>70</v>
      </c>
      <c r="AR14" s="56"/>
      <c r="BE14" s="194"/>
      <c r="BS14" s="69" t="s">
        <v>69</v>
      </c>
    </row>
    <row r="15" spans="1:74" ht="7" customHeight="1">
      <c r="B15" s="56"/>
      <c r="AR15" s="56"/>
      <c r="BE15" s="194"/>
      <c r="BS15" s="69" t="s">
        <v>68</v>
      </c>
    </row>
    <row r="16" spans="1:74" ht="12" customHeight="1">
      <c r="B16" s="56"/>
      <c r="D16" s="44" t="s">
        <v>36</v>
      </c>
      <c r="AK16" s="44" t="s">
        <v>67</v>
      </c>
      <c r="AN16" s="70" t="s">
        <v>1</v>
      </c>
      <c r="AR16" s="56"/>
      <c r="BE16" s="194"/>
      <c r="BS16" s="69" t="s">
        <v>68</v>
      </c>
    </row>
    <row r="17" spans="2:71" ht="18.399999999999999" customHeight="1">
      <c r="B17" s="56"/>
      <c r="E17" s="70" t="s">
        <v>65</v>
      </c>
      <c r="AK17" s="44" t="s">
        <v>64</v>
      </c>
      <c r="AN17" s="70" t="s">
        <v>1</v>
      </c>
      <c r="AR17" s="56"/>
      <c r="BE17" s="194"/>
      <c r="BS17" s="69" t="s">
        <v>63</v>
      </c>
    </row>
    <row r="18" spans="2:71" ht="7" customHeight="1">
      <c r="B18" s="56"/>
      <c r="AR18" s="56"/>
      <c r="BE18" s="194"/>
      <c r="BS18" s="69" t="s">
        <v>5</v>
      </c>
    </row>
    <row r="19" spans="2:71" ht="12" customHeight="1">
      <c r="B19" s="56"/>
      <c r="D19" s="44" t="s">
        <v>33</v>
      </c>
      <c r="AK19" s="44" t="s">
        <v>67</v>
      </c>
      <c r="AN19" s="70" t="s">
        <v>1</v>
      </c>
      <c r="AR19" s="56"/>
      <c r="BE19" s="194"/>
      <c r="BS19" s="69" t="s">
        <v>66</v>
      </c>
    </row>
    <row r="20" spans="2:71" ht="18.399999999999999" customHeight="1">
      <c r="B20" s="56"/>
      <c r="E20" s="70" t="s">
        <v>65</v>
      </c>
      <c r="AK20" s="44" t="s">
        <v>64</v>
      </c>
      <c r="AN20" s="70" t="s">
        <v>1</v>
      </c>
      <c r="AR20" s="56"/>
      <c r="BE20" s="194"/>
      <c r="BS20" s="69" t="s">
        <v>63</v>
      </c>
    </row>
    <row r="21" spans="2:71" ht="7" customHeight="1">
      <c r="B21" s="56"/>
      <c r="AR21" s="56"/>
      <c r="BE21" s="194"/>
    </row>
    <row r="22" spans="2:71" ht="12" customHeight="1">
      <c r="B22" s="56"/>
      <c r="D22" s="44" t="s">
        <v>62</v>
      </c>
      <c r="AR22" s="56"/>
      <c r="BE22" s="194"/>
    </row>
    <row r="23" spans="2:71" ht="16.5" customHeight="1">
      <c r="B23" s="56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56"/>
      <c r="BE23" s="194"/>
    </row>
    <row r="24" spans="2:71" ht="7" customHeight="1">
      <c r="B24" s="56"/>
      <c r="AR24" s="56"/>
      <c r="BE24" s="194"/>
    </row>
    <row r="25" spans="2:71" ht="7" customHeight="1">
      <c r="B25" s="56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R25" s="56"/>
      <c r="BE25" s="194"/>
    </row>
    <row r="26" spans="2:71" s="2" customFormat="1" ht="25.9" customHeight="1">
      <c r="B26" s="3"/>
      <c r="D26" s="66" t="s">
        <v>61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202">
        <f>ROUND(AG94,0)</f>
        <v>0</v>
      </c>
      <c r="AL26" s="203"/>
      <c r="AM26" s="203"/>
      <c r="AN26" s="203"/>
      <c r="AO26" s="203"/>
      <c r="AR26" s="3"/>
      <c r="BE26" s="194"/>
    </row>
    <row r="27" spans="2:71" s="2" customFormat="1" ht="7" customHeight="1">
      <c r="B27" s="3"/>
      <c r="AR27" s="3"/>
      <c r="BE27" s="194"/>
    </row>
    <row r="28" spans="2:71" s="2" customFormat="1" ht="12.3">
      <c r="B28" s="3"/>
      <c r="L28" s="204" t="s">
        <v>60</v>
      </c>
      <c r="M28" s="204"/>
      <c r="N28" s="204"/>
      <c r="O28" s="204"/>
      <c r="P28" s="204"/>
      <c r="W28" s="204" t="s">
        <v>59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58</v>
      </c>
      <c r="AL28" s="204"/>
      <c r="AM28" s="204"/>
      <c r="AN28" s="204"/>
      <c r="AO28" s="204"/>
      <c r="AR28" s="3"/>
      <c r="BE28" s="194"/>
    </row>
    <row r="29" spans="2:71" s="63" customFormat="1" ht="14.5" customHeight="1">
      <c r="B29" s="64"/>
      <c r="D29" s="44" t="s">
        <v>57</v>
      </c>
      <c r="F29" s="44" t="s">
        <v>56</v>
      </c>
      <c r="L29" s="207">
        <v>0.21</v>
      </c>
      <c r="M29" s="206"/>
      <c r="N29" s="206"/>
      <c r="O29" s="206"/>
      <c r="P29" s="206"/>
      <c r="W29" s="205">
        <f>ROUND(AZ94, 0)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0)</f>
        <v>0</v>
      </c>
      <c r="AL29" s="206"/>
      <c r="AM29" s="206"/>
      <c r="AN29" s="206"/>
      <c r="AO29" s="206"/>
      <c r="AR29" s="64"/>
      <c r="BE29" s="195"/>
    </row>
    <row r="30" spans="2:71" s="63" customFormat="1" ht="14.5" customHeight="1">
      <c r="B30" s="64"/>
      <c r="F30" s="44" t="s">
        <v>55</v>
      </c>
      <c r="L30" s="207">
        <v>0.12</v>
      </c>
      <c r="M30" s="206"/>
      <c r="N30" s="206"/>
      <c r="O30" s="206"/>
      <c r="P30" s="206"/>
      <c r="W30" s="205">
        <f>ROUND(BA94, 0)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0)</f>
        <v>0</v>
      </c>
      <c r="AL30" s="206"/>
      <c r="AM30" s="206"/>
      <c r="AN30" s="206"/>
      <c r="AO30" s="206"/>
      <c r="AR30" s="64"/>
      <c r="BE30" s="195"/>
    </row>
    <row r="31" spans="2:71" s="63" customFormat="1" ht="14.5" hidden="1" customHeight="1">
      <c r="B31" s="64"/>
      <c r="F31" s="44" t="s">
        <v>54</v>
      </c>
      <c r="L31" s="207">
        <v>0.21</v>
      </c>
      <c r="M31" s="206"/>
      <c r="N31" s="206"/>
      <c r="O31" s="206"/>
      <c r="P31" s="206"/>
      <c r="W31" s="205">
        <f>ROUND(BB94, 0)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64"/>
      <c r="BE31" s="195"/>
    </row>
    <row r="32" spans="2:71" s="63" customFormat="1" ht="14.5" hidden="1" customHeight="1">
      <c r="B32" s="64"/>
      <c r="F32" s="44" t="s">
        <v>53</v>
      </c>
      <c r="L32" s="207">
        <v>0.12</v>
      </c>
      <c r="M32" s="206"/>
      <c r="N32" s="206"/>
      <c r="O32" s="206"/>
      <c r="P32" s="206"/>
      <c r="W32" s="205">
        <f>ROUND(BC94, 0)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64"/>
      <c r="BE32" s="195"/>
    </row>
    <row r="33" spans="2:57" s="63" customFormat="1" ht="14.5" hidden="1" customHeight="1">
      <c r="B33" s="64"/>
      <c r="F33" s="44" t="s">
        <v>52</v>
      </c>
      <c r="L33" s="207">
        <v>0</v>
      </c>
      <c r="M33" s="206"/>
      <c r="N33" s="206"/>
      <c r="O33" s="206"/>
      <c r="P33" s="206"/>
      <c r="W33" s="205">
        <f>ROUND(BD94, 0)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64"/>
      <c r="BE33" s="195"/>
    </row>
    <row r="34" spans="2:57" s="2" customFormat="1" ht="7" customHeight="1">
      <c r="B34" s="3"/>
      <c r="AR34" s="3"/>
      <c r="BE34" s="194"/>
    </row>
    <row r="35" spans="2:57" s="2" customFormat="1" ht="25.9" customHeight="1">
      <c r="B35" s="3"/>
      <c r="C35" s="59"/>
      <c r="D35" s="62" t="s">
        <v>51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1" t="s">
        <v>50</v>
      </c>
      <c r="U35" s="60"/>
      <c r="V35" s="60"/>
      <c r="W35" s="60"/>
      <c r="X35" s="208" t="s">
        <v>49</v>
      </c>
      <c r="Y35" s="209"/>
      <c r="Z35" s="209"/>
      <c r="AA35" s="209"/>
      <c r="AB35" s="209"/>
      <c r="AC35" s="60"/>
      <c r="AD35" s="60"/>
      <c r="AE35" s="60"/>
      <c r="AF35" s="60"/>
      <c r="AG35" s="60"/>
      <c r="AH35" s="60"/>
      <c r="AI35" s="60"/>
      <c r="AJ35" s="60"/>
      <c r="AK35" s="210">
        <f>SUM(AK26:AK33)</f>
        <v>0</v>
      </c>
      <c r="AL35" s="209"/>
      <c r="AM35" s="209"/>
      <c r="AN35" s="209"/>
      <c r="AO35" s="211"/>
      <c r="AP35" s="59"/>
      <c r="AQ35" s="59"/>
      <c r="AR35" s="3"/>
    </row>
    <row r="36" spans="2:57" s="2" customFormat="1" ht="7" customHeight="1">
      <c r="B36" s="3"/>
      <c r="AR36" s="3"/>
    </row>
    <row r="37" spans="2:57" s="2" customFormat="1" ht="14.5" customHeight="1">
      <c r="B37" s="3"/>
      <c r="AR37" s="3"/>
    </row>
    <row r="38" spans="2:57" ht="14.5" customHeight="1">
      <c r="B38" s="56"/>
      <c r="AR38" s="56"/>
    </row>
    <row r="39" spans="2:57" ht="14.5" customHeight="1">
      <c r="B39" s="56"/>
      <c r="AR39" s="56"/>
    </row>
    <row r="40" spans="2:57" ht="14.5" customHeight="1">
      <c r="B40" s="56"/>
      <c r="AR40" s="56"/>
    </row>
    <row r="41" spans="2:57" ht="14.5" customHeight="1">
      <c r="B41" s="56"/>
      <c r="AR41" s="56"/>
    </row>
    <row r="42" spans="2:57" ht="14.5" customHeight="1">
      <c r="B42" s="56"/>
      <c r="AR42" s="56"/>
    </row>
    <row r="43" spans="2:57" ht="14.5" customHeight="1">
      <c r="B43" s="56"/>
      <c r="AR43" s="56"/>
    </row>
    <row r="44" spans="2:57" ht="14.5" customHeight="1">
      <c r="B44" s="56"/>
      <c r="AR44" s="56"/>
    </row>
    <row r="45" spans="2:57" ht="14.5" customHeight="1">
      <c r="B45" s="56"/>
      <c r="AR45" s="56"/>
    </row>
    <row r="46" spans="2:57" ht="14.5" customHeight="1">
      <c r="B46" s="56"/>
      <c r="AR46" s="56"/>
    </row>
    <row r="47" spans="2:57" ht="14.5" customHeight="1">
      <c r="B47" s="56"/>
      <c r="AR47" s="56"/>
    </row>
    <row r="48" spans="2:57" ht="14.5" customHeight="1">
      <c r="B48" s="56"/>
      <c r="AR48" s="56"/>
    </row>
    <row r="49" spans="2:44" s="2" customFormat="1" ht="14.5" customHeight="1">
      <c r="B49" s="3"/>
      <c r="D49" s="58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8" t="s">
        <v>47</v>
      </c>
      <c r="AI49" s="57"/>
      <c r="AJ49" s="57"/>
      <c r="AK49" s="57"/>
      <c r="AL49" s="57"/>
      <c r="AM49" s="57"/>
      <c r="AN49" s="57"/>
      <c r="AO49" s="57"/>
      <c r="AR49" s="3"/>
    </row>
    <row r="50" spans="2:44">
      <c r="B50" s="56"/>
      <c r="AR50" s="56"/>
    </row>
    <row r="51" spans="2:44">
      <c r="B51" s="56"/>
      <c r="AR51" s="56"/>
    </row>
    <row r="52" spans="2:44">
      <c r="B52" s="56"/>
      <c r="AR52" s="56"/>
    </row>
    <row r="53" spans="2:44">
      <c r="B53" s="56"/>
      <c r="AR53" s="56"/>
    </row>
    <row r="54" spans="2:44">
      <c r="B54" s="56"/>
      <c r="AR54" s="56"/>
    </row>
    <row r="55" spans="2:44">
      <c r="B55" s="56"/>
      <c r="AR55" s="56"/>
    </row>
    <row r="56" spans="2:44">
      <c r="B56" s="56"/>
      <c r="AR56" s="56"/>
    </row>
    <row r="57" spans="2:44">
      <c r="B57" s="56"/>
      <c r="AR57" s="56"/>
    </row>
    <row r="58" spans="2:44">
      <c r="B58" s="56"/>
      <c r="AR58" s="56"/>
    </row>
    <row r="59" spans="2:44">
      <c r="B59" s="56"/>
      <c r="AR59" s="56"/>
    </row>
    <row r="60" spans="2:44" s="2" customFormat="1" ht="12.3">
      <c r="B60" s="3"/>
      <c r="D60" s="55" t="s">
        <v>44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5" t="s">
        <v>43</v>
      </c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5" t="s">
        <v>44</v>
      </c>
      <c r="AI60" s="54"/>
      <c r="AJ60" s="54"/>
      <c r="AK60" s="54"/>
      <c r="AL60" s="54"/>
      <c r="AM60" s="55" t="s">
        <v>43</v>
      </c>
      <c r="AN60" s="54"/>
      <c r="AO60" s="54"/>
      <c r="AR60" s="3"/>
    </row>
    <row r="61" spans="2:44">
      <c r="B61" s="56"/>
      <c r="AR61" s="56"/>
    </row>
    <row r="62" spans="2:44">
      <c r="B62" s="56"/>
      <c r="AR62" s="56"/>
    </row>
    <row r="63" spans="2:44">
      <c r="B63" s="56"/>
      <c r="AR63" s="56"/>
    </row>
    <row r="64" spans="2:44" s="2" customFormat="1" ht="12.3">
      <c r="B64" s="3"/>
      <c r="D64" s="58" t="s">
        <v>46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8" t="s">
        <v>45</v>
      </c>
      <c r="AI64" s="57"/>
      <c r="AJ64" s="57"/>
      <c r="AK64" s="57"/>
      <c r="AL64" s="57"/>
      <c r="AM64" s="57"/>
      <c r="AN64" s="57"/>
      <c r="AO64" s="57"/>
      <c r="AR64" s="3"/>
    </row>
    <row r="65" spans="2:44">
      <c r="B65" s="56"/>
      <c r="AR65" s="56"/>
    </row>
    <row r="66" spans="2:44">
      <c r="B66" s="56"/>
      <c r="AR66" s="56"/>
    </row>
    <row r="67" spans="2:44">
      <c r="B67" s="56"/>
      <c r="AR67" s="56"/>
    </row>
    <row r="68" spans="2:44">
      <c r="B68" s="56"/>
      <c r="AR68" s="56"/>
    </row>
    <row r="69" spans="2:44">
      <c r="B69" s="56"/>
      <c r="AR69" s="56"/>
    </row>
    <row r="70" spans="2:44">
      <c r="B70" s="56"/>
      <c r="AR70" s="56"/>
    </row>
    <row r="71" spans="2:44">
      <c r="B71" s="56"/>
      <c r="AR71" s="56"/>
    </row>
    <row r="72" spans="2:44">
      <c r="B72" s="56"/>
      <c r="AR72" s="56"/>
    </row>
    <row r="73" spans="2:44">
      <c r="B73" s="56"/>
      <c r="AR73" s="56"/>
    </row>
    <row r="74" spans="2:44">
      <c r="B74" s="56"/>
      <c r="AR74" s="56"/>
    </row>
    <row r="75" spans="2:44" s="2" customFormat="1" ht="12.3">
      <c r="B75" s="3"/>
      <c r="D75" s="55" t="s">
        <v>44</v>
      </c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5" t="s">
        <v>43</v>
      </c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5" t="s">
        <v>44</v>
      </c>
      <c r="AI75" s="54"/>
      <c r="AJ75" s="54"/>
      <c r="AK75" s="54"/>
      <c r="AL75" s="54"/>
      <c r="AM75" s="55" t="s">
        <v>43</v>
      </c>
      <c r="AN75" s="54"/>
      <c r="AO75" s="54"/>
      <c r="AR75" s="3"/>
    </row>
    <row r="76" spans="2:44" s="2" customFormat="1">
      <c r="B76" s="3"/>
      <c r="AR76" s="3"/>
    </row>
    <row r="77" spans="2:44" s="2" customFormat="1" ht="7" customHeight="1">
      <c r="B77" s="5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3"/>
    </row>
    <row r="81" spans="1:91" s="2" customFormat="1" ht="7" customHeight="1">
      <c r="B81" s="53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"/>
    </row>
    <row r="82" spans="1:91" s="2" customFormat="1" ht="25" customHeight="1">
      <c r="B82" s="3"/>
      <c r="C82" s="51" t="s">
        <v>42</v>
      </c>
      <c r="AR82" s="3"/>
    </row>
    <row r="83" spans="1:91" s="2" customFormat="1" ht="7" customHeight="1">
      <c r="B83" s="3"/>
      <c r="AR83" s="3"/>
    </row>
    <row r="84" spans="1:91" s="43" customFormat="1" ht="12" customHeight="1">
      <c r="B84" s="50"/>
      <c r="C84" s="44" t="s">
        <v>41</v>
      </c>
      <c r="L84" s="43" t="str">
        <f>K5</f>
        <v>091280</v>
      </c>
      <c r="AR84" s="50"/>
    </row>
    <row r="85" spans="1:91" s="47" customFormat="1" ht="37" customHeight="1">
      <c r="B85" s="48"/>
      <c r="C85" s="49" t="s">
        <v>40</v>
      </c>
      <c r="L85" s="212" t="str">
        <f>K6</f>
        <v>EXPLOSIA a. s. - Oplocení areálu Hrádek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48"/>
    </row>
    <row r="86" spans="1:91" s="2" customFormat="1" ht="7" customHeight="1">
      <c r="B86" s="3"/>
      <c r="AR86" s="3"/>
    </row>
    <row r="87" spans="1:91" s="2" customFormat="1" ht="12" customHeight="1">
      <c r="B87" s="3"/>
      <c r="C87" s="44" t="s">
        <v>39</v>
      </c>
      <c r="L87" s="46" t="str">
        <f>IF(K8="","",K8)</f>
        <v xml:space="preserve"> </v>
      </c>
      <c r="AI87" s="44" t="s">
        <v>38</v>
      </c>
      <c r="AM87" s="224" t="str">
        <f>IF(AN8= "","",AN8)</f>
        <v>23. 9. 2024</v>
      </c>
      <c r="AN87" s="224"/>
      <c r="AR87" s="3"/>
    </row>
    <row r="88" spans="1:91" s="2" customFormat="1" ht="7" customHeight="1">
      <c r="B88" s="3"/>
      <c r="AR88" s="3"/>
    </row>
    <row r="89" spans="1:91" s="2" customFormat="1" ht="15.25" customHeight="1">
      <c r="B89" s="3"/>
      <c r="C89" s="44" t="s">
        <v>37</v>
      </c>
      <c r="L89" s="43" t="str">
        <f>IF(E11= "","",E11)</f>
        <v xml:space="preserve"> </v>
      </c>
      <c r="AI89" s="44" t="s">
        <v>36</v>
      </c>
      <c r="AM89" s="225" t="str">
        <f>IF(E17="","",E17)</f>
        <v xml:space="preserve"> </v>
      </c>
      <c r="AN89" s="226"/>
      <c r="AO89" s="226"/>
      <c r="AP89" s="226"/>
      <c r="AR89" s="3"/>
      <c r="AS89" s="227" t="s">
        <v>35</v>
      </c>
      <c r="AT89" s="228"/>
      <c r="AU89" s="34"/>
      <c r="AV89" s="34"/>
      <c r="AW89" s="34"/>
      <c r="AX89" s="34"/>
      <c r="AY89" s="34"/>
      <c r="AZ89" s="34"/>
      <c r="BA89" s="34"/>
      <c r="BB89" s="34"/>
      <c r="BC89" s="34"/>
      <c r="BD89" s="33"/>
    </row>
    <row r="90" spans="1:91" s="2" customFormat="1" ht="15.25" customHeight="1">
      <c r="B90" s="3"/>
      <c r="C90" s="44" t="s">
        <v>34</v>
      </c>
      <c r="L90" s="43" t="str">
        <f>IF(E14= "Vyplň údaj","",E14)</f>
        <v/>
      </c>
      <c r="AI90" s="44" t="s">
        <v>33</v>
      </c>
      <c r="AM90" s="225" t="str">
        <f>IF(E20="","",E20)</f>
        <v xml:space="preserve"> </v>
      </c>
      <c r="AN90" s="226"/>
      <c r="AO90" s="226"/>
      <c r="AP90" s="226"/>
      <c r="AR90" s="3"/>
      <c r="AS90" s="229"/>
      <c r="AT90" s="230"/>
      <c r="BD90" s="41"/>
    </row>
    <row r="91" spans="1:91" s="2" customFormat="1" ht="10.9" customHeight="1">
      <c r="B91" s="3"/>
      <c r="AR91" s="3"/>
      <c r="AS91" s="229"/>
      <c r="AT91" s="230"/>
      <c r="BD91" s="41"/>
    </row>
    <row r="92" spans="1:91" s="2" customFormat="1" ht="29.25" customHeight="1">
      <c r="B92" s="3"/>
      <c r="C92" s="220" t="s">
        <v>32</v>
      </c>
      <c r="D92" s="221"/>
      <c r="E92" s="221"/>
      <c r="F92" s="221"/>
      <c r="G92" s="221"/>
      <c r="H92" s="40"/>
      <c r="I92" s="222" t="s">
        <v>31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3" t="s">
        <v>30</v>
      </c>
      <c r="AH92" s="221"/>
      <c r="AI92" s="221"/>
      <c r="AJ92" s="221"/>
      <c r="AK92" s="221"/>
      <c r="AL92" s="221"/>
      <c r="AM92" s="221"/>
      <c r="AN92" s="222" t="s">
        <v>29</v>
      </c>
      <c r="AO92" s="221"/>
      <c r="AP92" s="231"/>
      <c r="AQ92" s="39" t="s">
        <v>28</v>
      </c>
      <c r="AR92" s="3"/>
      <c r="AS92" s="38" t="s">
        <v>27</v>
      </c>
      <c r="AT92" s="37" t="s">
        <v>26</v>
      </c>
      <c r="AU92" s="37" t="s">
        <v>25</v>
      </c>
      <c r="AV92" s="37" t="s">
        <v>24</v>
      </c>
      <c r="AW92" s="37" t="s">
        <v>23</v>
      </c>
      <c r="AX92" s="37" t="s">
        <v>22</v>
      </c>
      <c r="AY92" s="37" t="s">
        <v>21</v>
      </c>
      <c r="AZ92" s="37" t="s">
        <v>20</v>
      </c>
      <c r="BA92" s="37" t="s">
        <v>19</v>
      </c>
      <c r="BB92" s="37" t="s">
        <v>18</v>
      </c>
      <c r="BC92" s="37" t="s">
        <v>17</v>
      </c>
      <c r="BD92" s="36" t="s">
        <v>16</v>
      </c>
    </row>
    <row r="93" spans="1:91" s="2" customFormat="1" ht="10.9" customHeight="1">
      <c r="B93" s="3"/>
      <c r="AR93" s="3"/>
      <c r="AS93" s="35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3"/>
    </row>
    <row r="94" spans="1:91" s="21" customFormat="1" ht="32.5" customHeight="1">
      <c r="B94" s="28"/>
      <c r="C94" s="32" t="s">
        <v>15</v>
      </c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218">
        <f>ROUND(SUM(AG95:AG96),0)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29" t="s">
        <v>1</v>
      </c>
      <c r="AR94" s="28"/>
      <c r="AS94" s="27">
        <f>ROUND(SUM(AS95:AS96),0)</f>
        <v>0</v>
      </c>
      <c r="AT94" s="25">
        <f>ROUND(SUM(AV94:AW94),2)</f>
        <v>0</v>
      </c>
      <c r="AU94" s="26">
        <f>ROUND(SUM(AU95:AU96),5)</f>
        <v>0</v>
      </c>
      <c r="AV94" s="25">
        <f>ROUND(AZ94*L29,2)</f>
        <v>0</v>
      </c>
      <c r="AW94" s="25">
        <f>ROUND(BA94*L30,2)</f>
        <v>0</v>
      </c>
      <c r="AX94" s="25">
        <f>ROUND(BB94*L29,2)</f>
        <v>0</v>
      </c>
      <c r="AY94" s="25">
        <f>ROUND(BC94*L30,2)</f>
        <v>0</v>
      </c>
      <c r="AZ94" s="25">
        <f>ROUND(SUM(AZ95:AZ96),0)</f>
        <v>0</v>
      </c>
      <c r="BA94" s="25">
        <f>ROUND(SUM(BA95:BA96),0)</f>
        <v>0</v>
      </c>
      <c r="BB94" s="25">
        <f>ROUND(SUM(BB95:BB96),0)</f>
        <v>0</v>
      </c>
      <c r="BC94" s="25">
        <f>ROUND(SUM(BC95:BC96),0)</f>
        <v>0</v>
      </c>
      <c r="BD94" s="24">
        <f>ROUND(SUM(BD95:BD96),0)</f>
        <v>0</v>
      </c>
      <c r="BS94" s="22" t="s">
        <v>14</v>
      </c>
      <c r="BT94" s="22" t="s">
        <v>13</v>
      </c>
      <c r="BU94" s="23" t="s">
        <v>12</v>
      </c>
      <c r="BV94" s="22" t="s">
        <v>4</v>
      </c>
      <c r="BW94" s="22" t="s">
        <v>2</v>
      </c>
      <c r="BX94" s="22" t="s">
        <v>11</v>
      </c>
      <c r="CL94" s="22" t="s">
        <v>1</v>
      </c>
    </row>
    <row r="95" spans="1:91" s="6" customFormat="1" ht="16.5" customHeight="1">
      <c r="A95" s="16" t="s">
        <v>8</v>
      </c>
      <c r="B95" s="12"/>
      <c r="C95" s="15"/>
      <c r="D95" s="217" t="s">
        <v>5</v>
      </c>
      <c r="E95" s="217"/>
      <c r="F95" s="217"/>
      <c r="G95" s="217"/>
      <c r="H95" s="217"/>
      <c r="I95" s="14"/>
      <c r="J95" s="217" t="s">
        <v>10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'1 - Betonové oplocení'!J30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13" t="s">
        <v>6</v>
      </c>
      <c r="AR95" s="12"/>
      <c r="AS95" s="20">
        <v>0</v>
      </c>
      <c r="AT95" s="18">
        <f>ROUND(SUM(AV95:AW95),2)</f>
        <v>0</v>
      </c>
      <c r="AU95" s="19">
        <f>'1 - Betonové oplocení'!P126</f>
        <v>0</v>
      </c>
      <c r="AV95" s="18">
        <f>'1 - Betonové oplocení'!J33</f>
        <v>0</v>
      </c>
      <c r="AW95" s="18">
        <f>'1 - Betonové oplocení'!J34</f>
        <v>0</v>
      </c>
      <c r="AX95" s="18">
        <f>'1 - Betonové oplocení'!J35</f>
        <v>0</v>
      </c>
      <c r="AY95" s="18">
        <f>'1 - Betonové oplocení'!J36</f>
        <v>0</v>
      </c>
      <c r="AZ95" s="18">
        <f>'1 - Betonové oplocení'!F33</f>
        <v>0</v>
      </c>
      <c r="BA95" s="18">
        <f>'1 - Betonové oplocení'!F34</f>
        <v>0</v>
      </c>
      <c r="BB95" s="18">
        <f>'1 - Betonové oplocení'!F35</f>
        <v>0</v>
      </c>
      <c r="BC95" s="18">
        <f>'1 - Betonové oplocení'!F36</f>
        <v>0</v>
      </c>
      <c r="BD95" s="17">
        <f>'1 - Betonové oplocení'!F37</f>
        <v>0</v>
      </c>
      <c r="BT95" s="7" t="s">
        <v>5</v>
      </c>
      <c r="BV95" s="7" t="s">
        <v>4</v>
      </c>
      <c r="BW95" s="7" t="s">
        <v>9</v>
      </c>
      <c r="BX95" s="7" t="s">
        <v>2</v>
      </c>
      <c r="CL95" s="7" t="s">
        <v>1</v>
      </c>
      <c r="CM95" s="7" t="s">
        <v>0</v>
      </c>
    </row>
    <row r="96" spans="1:91" s="6" customFormat="1" ht="16.5" customHeight="1">
      <c r="A96" s="16" t="s">
        <v>8</v>
      </c>
      <c r="B96" s="12"/>
      <c r="C96" s="15"/>
      <c r="D96" s="217" t="s">
        <v>0</v>
      </c>
      <c r="E96" s="217"/>
      <c r="F96" s="217"/>
      <c r="G96" s="217"/>
      <c r="H96" s="217"/>
      <c r="I96" s="14"/>
      <c r="J96" s="217" t="s">
        <v>7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5">
        <f>'2 - VON'!J30</f>
        <v>0</v>
      </c>
      <c r="AH96" s="216"/>
      <c r="AI96" s="216"/>
      <c r="AJ96" s="216"/>
      <c r="AK96" s="216"/>
      <c r="AL96" s="216"/>
      <c r="AM96" s="216"/>
      <c r="AN96" s="215">
        <f>SUM(AG96,AT96)</f>
        <v>0</v>
      </c>
      <c r="AO96" s="216"/>
      <c r="AP96" s="216"/>
      <c r="AQ96" s="13" t="s">
        <v>6</v>
      </c>
      <c r="AR96" s="12"/>
      <c r="AS96" s="11">
        <v>0</v>
      </c>
      <c r="AT96" s="9">
        <f>ROUND(SUM(AV96:AW96),2)</f>
        <v>0</v>
      </c>
      <c r="AU96" s="10">
        <f>'2 - VON'!P122</f>
        <v>0</v>
      </c>
      <c r="AV96" s="9">
        <f>'2 - VON'!J33</f>
        <v>0</v>
      </c>
      <c r="AW96" s="9">
        <f>'2 - VON'!J34</f>
        <v>0</v>
      </c>
      <c r="AX96" s="9">
        <f>'2 - VON'!J35</f>
        <v>0</v>
      </c>
      <c r="AY96" s="9">
        <f>'2 - VON'!J36</f>
        <v>0</v>
      </c>
      <c r="AZ96" s="9">
        <f>'2 - VON'!F33</f>
        <v>0</v>
      </c>
      <c r="BA96" s="9">
        <f>'2 - VON'!F34</f>
        <v>0</v>
      </c>
      <c r="BB96" s="9">
        <f>'2 - VON'!F35</f>
        <v>0</v>
      </c>
      <c r="BC96" s="9">
        <f>'2 - VON'!F36</f>
        <v>0</v>
      </c>
      <c r="BD96" s="8">
        <f>'2 - VON'!F37</f>
        <v>0</v>
      </c>
      <c r="BT96" s="7" t="s">
        <v>5</v>
      </c>
      <c r="BV96" s="7" t="s">
        <v>4</v>
      </c>
      <c r="BW96" s="7" t="s">
        <v>3</v>
      </c>
      <c r="BX96" s="7" t="s">
        <v>2</v>
      </c>
      <c r="CL96" s="7" t="s">
        <v>1</v>
      </c>
      <c r="CM96" s="7" t="s">
        <v>0</v>
      </c>
    </row>
    <row r="97" spans="2:44" s="2" customFormat="1" ht="30" customHeight="1">
      <c r="B97" s="3"/>
      <c r="AR97" s="3"/>
    </row>
    <row r="98" spans="2:44" s="2" customFormat="1" ht="7" customHeight="1">
      <c r="B98" s="5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3"/>
    </row>
  </sheetData>
  <mergeCells count="46">
    <mergeCell ref="AN92:AP92"/>
    <mergeCell ref="AN95:AP95"/>
    <mergeCell ref="AG95:AM95"/>
    <mergeCell ref="D95:H95"/>
    <mergeCell ref="J95:AF95"/>
    <mergeCell ref="L85:AO85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M87:AN87"/>
    <mergeCell ref="AM89:AP89"/>
    <mergeCell ref="AS89:AT91"/>
    <mergeCell ref="AM90:AP90"/>
    <mergeCell ref="W33:AE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W31:AE31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3:AO33"/>
  </mergeCells>
  <hyperlinks>
    <hyperlink ref="A95" location="'1 - Betonové oplocení'!C2" display="/" xr:uid="{9C3E5406-7C9B-4722-AADD-B7893B1F55D8}"/>
    <hyperlink ref="A96" location="'2 - VON'!C2" display="/" xr:uid="{08E946AE-6DBF-49DB-83B5-6BB8C214B2D1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7D8F1-2F25-4921-824B-48FCD6C5ACFE}">
  <sheetPr>
    <pageSetUpPr fitToPage="1"/>
  </sheetPr>
  <dimension ref="B2:BM234"/>
  <sheetViews>
    <sheetView showGridLines="0" workbookViewId="0"/>
  </sheetViews>
  <sheetFormatPr defaultRowHeight="10.199999999999999"/>
  <cols>
    <col min="1" max="1" width="6.578125" style="1" customWidth="1"/>
    <col min="2" max="2" width="0.8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56" ht="37" customHeight="1">
      <c r="L2" s="214" t="s">
        <v>83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69" t="s">
        <v>9</v>
      </c>
      <c r="AZ2" s="181" t="s">
        <v>189</v>
      </c>
      <c r="BA2" s="181" t="s">
        <v>1</v>
      </c>
      <c r="BB2" s="181" t="s">
        <v>1</v>
      </c>
      <c r="BC2" s="181" t="s">
        <v>188</v>
      </c>
      <c r="BD2" s="181" t="s">
        <v>0</v>
      </c>
    </row>
    <row r="3" spans="2:56" ht="7" customHeight="1">
      <c r="B3" s="78"/>
      <c r="C3" s="77"/>
      <c r="D3" s="77"/>
      <c r="E3" s="77"/>
      <c r="F3" s="77"/>
      <c r="G3" s="77"/>
      <c r="H3" s="77"/>
      <c r="I3" s="77"/>
      <c r="J3" s="77"/>
      <c r="K3" s="77"/>
      <c r="L3" s="56"/>
      <c r="AT3" s="69" t="s">
        <v>0</v>
      </c>
      <c r="AZ3" s="181" t="s">
        <v>304</v>
      </c>
      <c r="BA3" s="181" t="s">
        <v>1</v>
      </c>
      <c r="BB3" s="181" t="s">
        <v>1</v>
      </c>
      <c r="BC3" s="181" t="s">
        <v>388</v>
      </c>
      <c r="BD3" s="181" t="s">
        <v>0</v>
      </c>
    </row>
    <row r="4" spans="2:56" ht="25" customHeight="1">
      <c r="B4" s="56"/>
      <c r="D4" s="51" t="s">
        <v>387</v>
      </c>
      <c r="L4" s="56"/>
      <c r="M4" s="180" t="s">
        <v>79</v>
      </c>
      <c r="AT4" s="69" t="s">
        <v>68</v>
      </c>
    </row>
    <row r="5" spans="2:56" ht="7" customHeight="1">
      <c r="B5" s="56"/>
      <c r="L5" s="56"/>
    </row>
    <row r="6" spans="2:56" ht="12" customHeight="1">
      <c r="B6" s="56"/>
      <c r="D6" s="44" t="s">
        <v>40</v>
      </c>
      <c r="L6" s="56"/>
    </row>
    <row r="7" spans="2:56" ht="16.5" customHeight="1">
      <c r="B7" s="56"/>
      <c r="E7" s="233" t="str">
        <f>'Rekapitulace stavby'!K6</f>
        <v>EXPLOSIA a. s. - Oplocení areálu Hrádek</v>
      </c>
      <c r="F7" s="234"/>
      <c r="G7" s="234"/>
      <c r="H7" s="234"/>
      <c r="L7" s="56"/>
    </row>
    <row r="8" spans="2:56" s="2" customFormat="1" ht="12" customHeight="1">
      <c r="B8" s="3"/>
      <c r="D8" s="44" t="s">
        <v>371</v>
      </c>
      <c r="L8" s="3"/>
    </row>
    <row r="9" spans="2:56" s="2" customFormat="1" ht="16.5" customHeight="1">
      <c r="B9" s="3"/>
      <c r="E9" s="212" t="s">
        <v>386</v>
      </c>
      <c r="F9" s="232"/>
      <c r="G9" s="232"/>
      <c r="H9" s="232"/>
      <c r="L9" s="3"/>
    </row>
    <row r="10" spans="2:56" s="2" customFormat="1">
      <c r="B10" s="3"/>
      <c r="L10" s="3"/>
    </row>
    <row r="11" spans="2:56" s="2" customFormat="1" ht="12" customHeight="1">
      <c r="B11" s="3"/>
      <c r="D11" s="44" t="s">
        <v>73</v>
      </c>
      <c r="F11" s="70" t="s">
        <v>1</v>
      </c>
      <c r="I11" s="44" t="s">
        <v>72</v>
      </c>
      <c r="J11" s="70" t="s">
        <v>1</v>
      </c>
      <c r="L11" s="3"/>
    </row>
    <row r="12" spans="2:56" s="2" customFormat="1" ht="12" customHeight="1">
      <c r="B12" s="3"/>
      <c r="D12" s="44" t="s">
        <v>39</v>
      </c>
      <c r="F12" s="70" t="s">
        <v>65</v>
      </c>
      <c r="I12" s="44" t="s">
        <v>38</v>
      </c>
      <c r="J12" s="45" t="str">
        <f>'Rekapitulace stavby'!AN8</f>
        <v>23. 9. 2024</v>
      </c>
      <c r="L12" s="3"/>
    </row>
    <row r="13" spans="2:56" s="2" customFormat="1" ht="10.9" customHeight="1">
      <c r="B13" s="3"/>
      <c r="L13" s="3"/>
    </row>
    <row r="14" spans="2:56" s="2" customFormat="1" ht="12" customHeight="1">
      <c r="B14" s="3"/>
      <c r="D14" s="44" t="s">
        <v>37</v>
      </c>
      <c r="I14" s="44" t="s">
        <v>67</v>
      </c>
      <c r="J14" s="70" t="str">
        <f>IF('Rekapitulace stavby'!AN10="","",'Rekapitulace stavby'!AN10)</f>
        <v/>
      </c>
      <c r="L14" s="3"/>
    </row>
    <row r="15" spans="2:56" s="2" customFormat="1" ht="18" customHeight="1">
      <c r="B15" s="3"/>
      <c r="E15" s="70" t="str">
        <f>IF('Rekapitulace stavby'!E11="","",'Rekapitulace stavby'!E11)</f>
        <v xml:space="preserve"> </v>
      </c>
      <c r="I15" s="44" t="s">
        <v>64</v>
      </c>
      <c r="J15" s="70" t="str">
        <f>IF('Rekapitulace stavby'!AN11="","",'Rekapitulace stavby'!AN11)</f>
        <v/>
      </c>
      <c r="L15" s="3"/>
    </row>
    <row r="16" spans="2:56" s="2" customFormat="1" ht="7" customHeight="1">
      <c r="B16" s="3"/>
      <c r="L16" s="3"/>
    </row>
    <row r="17" spans="2:12" s="2" customFormat="1" ht="12" customHeight="1">
      <c r="B17" s="3"/>
      <c r="D17" s="44" t="s">
        <v>34</v>
      </c>
      <c r="I17" s="44" t="s">
        <v>67</v>
      </c>
      <c r="J17" s="72" t="str">
        <f>'Rekapitulace stavby'!AN13</f>
        <v>Vyplň údaj</v>
      </c>
      <c r="L17" s="3"/>
    </row>
    <row r="18" spans="2:12" s="2" customFormat="1" ht="18" customHeight="1">
      <c r="B18" s="3"/>
      <c r="E18" s="235" t="str">
        <f>'Rekapitulace stavby'!E14</f>
        <v>Vyplň údaj</v>
      </c>
      <c r="F18" s="196"/>
      <c r="G18" s="196"/>
      <c r="H18" s="196"/>
      <c r="I18" s="44" t="s">
        <v>64</v>
      </c>
      <c r="J18" s="72" t="str">
        <f>'Rekapitulace stavby'!AN14</f>
        <v>Vyplň údaj</v>
      </c>
      <c r="L18" s="3"/>
    </row>
    <row r="19" spans="2:12" s="2" customFormat="1" ht="7" customHeight="1">
      <c r="B19" s="3"/>
      <c r="L19" s="3"/>
    </row>
    <row r="20" spans="2:12" s="2" customFormat="1" ht="12" customHeight="1">
      <c r="B20" s="3"/>
      <c r="D20" s="44" t="s">
        <v>36</v>
      </c>
      <c r="I20" s="44" t="s">
        <v>67</v>
      </c>
      <c r="J20" s="70" t="str">
        <f>IF('Rekapitulace stavby'!AN16="","",'Rekapitulace stavby'!AN16)</f>
        <v/>
      </c>
      <c r="L20" s="3"/>
    </row>
    <row r="21" spans="2:12" s="2" customFormat="1" ht="18" customHeight="1">
      <c r="B21" s="3"/>
      <c r="E21" s="70" t="str">
        <f>IF('Rekapitulace stavby'!E17="","",'Rekapitulace stavby'!E17)</f>
        <v xml:space="preserve"> </v>
      </c>
      <c r="I21" s="44" t="s">
        <v>64</v>
      </c>
      <c r="J21" s="70" t="str">
        <f>IF('Rekapitulace stavby'!AN17="","",'Rekapitulace stavby'!AN17)</f>
        <v/>
      </c>
      <c r="L21" s="3"/>
    </row>
    <row r="22" spans="2:12" s="2" customFormat="1" ht="7" customHeight="1">
      <c r="B22" s="3"/>
      <c r="L22" s="3"/>
    </row>
    <row r="23" spans="2:12" s="2" customFormat="1" ht="12" customHeight="1">
      <c r="B23" s="3"/>
      <c r="D23" s="44" t="s">
        <v>33</v>
      </c>
      <c r="I23" s="44" t="s">
        <v>67</v>
      </c>
      <c r="J23" s="70" t="str">
        <f>IF('Rekapitulace stavby'!AN19="","",'Rekapitulace stavby'!AN19)</f>
        <v/>
      </c>
      <c r="L23" s="3"/>
    </row>
    <row r="24" spans="2:12" s="2" customFormat="1" ht="18" customHeight="1">
      <c r="B24" s="3"/>
      <c r="E24" s="70" t="str">
        <f>IF('Rekapitulace stavby'!E20="","",'Rekapitulace stavby'!E20)</f>
        <v xml:space="preserve"> </v>
      </c>
      <c r="I24" s="44" t="s">
        <v>64</v>
      </c>
      <c r="J24" s="70" t="str">
        <f>IF('Rekapitulace stavby'!AN20="","",'Rekapitulace stavby'!AN20)</f>
        <v/>
      </c>
      <c r="L24" s="3"/>
    </row>
    <row r="25" spans="2:12" s="2" customFormat="1" ht="7" customHeight="1">
      <c r="B25" s="3"/>
      <c r="L25" s="3"/>
    </row>
    <row r="26" spans="2:12" s="2" customFormat="1" ht="12" customHeight="1">
      <c r="B26" s="3"/>
      <c r="D26" s="44" t="s">
        <v>62</v>
      </c>
      <c r="L26" s="3"/>
    </row>
    <row r="27" spans="2:12" s="178" customFormat="1" ht="16.5" customHeight="1">
      <c r="B27" s="179"/>
      <c r="E27" s="201" t="s">
        <v>1</v>
      </c>
      <c r="F27" s="201"/>
      <c r="G27" s="201"/>
      <c r="H27" s="201"/>
      <c r="L27" s="179"/>
    </row>
    <row r="28" spans="2:12" s="2" customFormat="1" ht="7" customHeight="1">
      <c r="B28" s="3"/>
      <c r="L28" s="3"/>
    </row>
    <row r="29" spans="2:12" s="2" customFormat="1" ht="7" customHeight="1">
      <c r="B29" s="3"/>
      <c r="D29" s="34"/>
      <c r="E29" s="34"/>
      <c r="F29" s="34"/>
      <c r="G29" s="34"/>
      <c r="H29" s="34"/>
      <c r="I29" s="34"/>
      <c r="J29" s="34"/>
      <c r="K29" s="34"/>
      <c r="L29" s="3"/>
    </row>
    <row r="30" spans="2:12" s="2" customFormat="1" ht="25.35" customHeight="1">
      <c r="B30" s="3"/>
      <c r="D30" s="177" t="s">
        <v>61</v>
      </c>
      <c r="J30" s="30">
        <f>ROUND(J126, 0)</f>
        <v>0</v>
      </c>
      <c r="L30" s="3"/>
    </row>
    <row r="31" spans="2:12" s="2" customFormat="1" ht="7" customHeight="1">
      <c r="B31" s="3"/>
      <c r="D31" s="34"/>
      <c r="E31" s="34"/>
      <c r="F31" s="34"/>
      <c r="G31" s="34"/>
      <c r="H31" s="34"/>
      <c r="I31" s="34"/>
      <c r="J31" s="34"/>
      <c r="K31" s="34"/>
      <c r="L31" s="3"/>
    </row>
    <row r="32" spans="2:12" s="2" customFormat="1" ht="14.5" customHeight="1">
      <c r="B32" s="3"/>
      <c r="F32" s="65" t="s">
        <v>59</v>
      </c>
      <c r="I32" s="65" t="s">
        <v>60</v>
      </c>
      <c r="J32" s="65" t="s">
        <v>58</v>
      </c>
      <c r="L32" s="3"/>
    </row>
    <row r="33" spans="2:12" s="2" customFormat="1" ht="14.5" customHeight="1">
      <c r="B33" s="3"/>
      <c r="D33" s="42" t="s">
        <v>57</v>
      </c>
      <c r="E33" s="44" t="s">
        <v>56</v>
      </c>
      <c r="F33" s="175">
        <f>ROUND((SUM(BE126:BE233)),  0)</f>
        <v>0</v>
      </c>
      <c r="I33" s="176">
        <v>0.21</v>
      </c>
      <c r="J33" s="175">
        <f>ROUND(((SUM(BE126:BE233))*I33),  0)</f>
        <v>0</v>
      </c>
      <c r="L33" s="3"/>
    </row>
    <row r="34" spans="2:12" s="2" customFormat="1" ht="14.5" customHeight="1">
      <c r="B34" s="3"/>
      <c r="E34" s="44" t="s">
        <v>55</v>
      </c>
      <c r="F34" s="175">
        <f>ROUND((SUM(BF126:BF233)),  0)</f>
        <v>0</v>
      </c>
      <c r="I34" s="176">
        <v>0.12</v>
      </c>
      <c r="J34" s="175">
        <f>ROUND(((SUM(BF126:BF233))*I34),  0)</f>
        <v>0</v>
      </c>
      <c r="L34" s="3"/>
    </row>
    <row r="35" spans="2:12" s="2" customFormat="1" ht="14.5" hidden="1" customHeight="1">
      <c r="B35" s="3"/>
      <c r="E35" s="44" t="s">
        <v>54</v>
      </c>
      <c r="F35" s="175">
        <f>ROUND((SUM(BG126:BG233)),  0)</f>
        <v>0</v>
      </c>
      <c r="I35" s="176">
        <v>0.21</v>
      </c>
      <c r="J35" s="175">
        <f>0</f>
        <v>0</v>
      </c>
      <c r="L35" s="3"/>
    </row>
    <row r="36" spans="2:12" s="2" customFormat="1" ht="14.5" hidden="1" customHeight="1">
      <c r="B36" s="3"/>
      <c r="E36" s="44" t="s">
        <v>53</v>
      </c>
      <c r="F36" s="175">
        <f>ROUND((SUM(BH126:BH233)),  0)</f>
        <v>0</v>
      </c>
      <c r="I36" s="176">
        <v>0.12</v>
      </c>
      <c r="J36" s="175">
        <f>0</f>
        <v>0</v>
      </c>
      <c r="L36" s="3"/>
    </row>
    <row r="37" spans="2:12" s="2" customFormat="1" ht="14.5" hidden="1" customHeight="1">
      <c r="B37" s="3"/>
      <c r="E37" s="44" t="s">
        <v>52</v>
      </c>
      <c r="F37" s="175">
        <f>ROUND((SUM(BI126:BI233)),  0)</f>
        <v>0</v>
      </c>
      <c r="I37" s="176">
        <v>0</v>
      </c>
      <c r="J37" s="175">
        <f>0</f>
        <v>0</v>
      </c>
      <c r="L37" s="3"/>
    </row>
    <row r="38" spans="2:12" s="2" customFormat="1" ht="7" customHeight="1">
      <c r="B38" s="3"/>
      <c r="L38" s="3"/>
    </row>
    <row r="39" spans="2:12" s="2" customFormat="1" ht="25.35" customHeight="1">
      <c r="B39" s="3"/>
      <c r="C39" s="165"/>
      <c r="D39" s="174" t="s">
        <v>51</v>
      </c>
      <c r="E39" s="40"/>
      <c r="F39" s="40"/>
      <c r="G39" s="173" t="s">
        <v>50</v>
      </c>
      <c r="H39" s="172" t="s">
        <v>49</v>
      </c>
      <c r="I39" s="40"/>
      <c r="J39" s="171">
        <f>SUM(J30:J37)</f>
        <v>0</v>
      </c>
      <c r="K39" s="170"/>
      <c r="L39" s="3"/>
    </row>
    <row r="40" spans="2:12" s="2" customFormat="1" ht="14.5" customHeight="1">
      <c r="B40" s="3"/>
      <c r="L40" s="3"/>
    </row>
    <row r="41" spans="2:12" ht="14.5" customHeight="1">
      <c r="B41" s="56"/>
      <c r="L41" s="56"/>
    </row>
    <row r="42" spans="2:12" ht="14.5" customHeight="1">
      <c r="B42" s="56"/>
      <c r="L42" s="56"/>
    </row>
    <row r="43" spans="2:12" ht="14.5" customHeight="1">
      <c r="B43" s="56"/>
      <c r="L43" s="56"/>
    </row>
    <row r="44" spans="2:12" ht="14.5" customHeight="1">
      <c r="B44" s="56"/>
      <c r="L44" s="56"/>
    </row>
    <row r="45" spans="2:12" ht="14.5" customHeight="1">
      <c r="B45" s="56"/>
      <c r="L45" s="56"/>
    </row>
    <row r="46" spans="2:12" ht="14.5" customHeight="1">
      <c r="B46" s="56"/>
      <c r="L46" s="56"/>
    </row>
    <row r="47" spans="2:12" ht="14.5" customHeight="1">
      <c r="B47" s="56"/>
      <c r="L47" s="56"/>
    </row>
    <row r="48" spans="2:12" ht="14.5" customHeight="1">
      <c r="B48" s="56"/>
      <c r="L48" s="56"/>
    </row>
    <row r="49" spans="2:12" ht="14.5" customHeight="1">
      <c r="B49" s="56"/>
      <c r="L49" s="56"/>
    </row>
    <row r="50" spans="2:12" s="2" customFormat="1" ht="14.5" customHeight="1">
      <c r="B50" s="3"/>
      <c r="D50" s="58" t="s">
        <v>48</v>
      </c>
      <c r="E50" s="57"/>
      <c r="F50" s="57"/>
      <c r="G50" s="58" t="s">
        <v>47</v>
      </c>
      <c r="H50" s="57"/>
      <c r="I50" s="57"/>
      <c r="J50" s="57"/>
      <c r="K50" s="57"/>
      <c r="L50" s="3"/>
    </row>
    <row r="51" spans="2:12">
      <c r="B51" s="56"/>
      <c r="L51" s="56"/>
    </row>
    <row r="52" spans="2:12">
      <c r="B52" s="56"/>
      <c r="L52" s="56"/>
    </row>
    <row r="53" spans="2:12">
      <c r="B53" s="56"/>
      <c r="L53" s="56"/>
    </row>
    <row r="54" spans="2:12">
      <c r="B54" s="56"/>
      <c r="L54" s="56"/>
    </row>
    <row r="55" spans="2:12">
      <c r="B55" s="56"/>
      <c r="L55" s="56"/>
    </row>
    <row r="56" spans="2:12">
      <c r="B56" s="56"/>
      <c r="L56" s="56"/>
    </row>
    <row r="57" spans="2:12">
      <c r="B57" s="56"/>
      <c r="L57" s="56"/>
    </row>
    <row r="58" spans="2:12">
      <c r="B58" s="56"/>
      <c r="L58" s="56"/>
    </row>
    <row r="59" spans="2:12">
      <c r="B59" s="56"/>
      <c r="L59" s="56"/>
    </row>
    <row r="60" spans="2:12">
      <c r="B60" s="56"/>
      <c r="L60" s="56"/>
    </row>
    <row r="61" spans="2:12" s="2" customFormat="1" ht="12.3">
      <c r="B61" s="3"/>
      <c r="D61" s="55" t="s">
        <v>44</v>
      </c>
      <c r="E61" s="54"/>
      <c r="F61" s="169" t="s">
        <v>43</v>
      </c>
      <c r="G61" s="55" t="s">
        <v>44</v>
      </c>
      <c r="H61" s="54"/>
      <c r="I61" s="54"/>
      <c r="J61" s="168" t="s">
        <v>43</v>
      </c>
      <c r="K61" s="54"/>
      <c r="L61" s="3"/>
    </row>
    <row r="62" spans="2:12">
      <c r="B62" s="56"/>
      <c r="L62" s="56"/>
    </row>
    <row r="63" spans="2:12">
      <c r="B63" s="56"/>
      <c r="L63" s="56"/>
    </row>
    <row r="64" spans="2:12">
      <c r="B64" s="56"/>
      <c r="L64" s="56"/>
    </row>
    <row r="65" spans="2:12" s="2" customFormat="1" ht="12.3">
      <c r="B65" s="3"/>
      <c r="D65" s="58" t="s">
        <v>46</v>
      </c>
      <c r="E65" s="57"/>
      <c r="F65" s="57"/>
      <c r="G65" s="58" t="s">
        <v>45</v>
      </c>
      <c r="H65" s="57"/>
      <c r="I65" s="57"/>
      <c r="J65" s="57"/>
      <c r="K65" s="57"/>
      <c r="L65" s="3"/>
    </row>
    <row r="66" spans="2:12">
      <c r="B66" s="56"/>
      <c r="L66" s="56"/>
    </row>
    <row r="67" spans="2:12">
      <c r="B67" s="56"/>
      <c r="L67" s="56"/>
    </row>
    <row r="68" spans="2:12">
      <c r="B68" s="56"/>
      <c r="L68" s="56"/>
    </row>
    <row r="69" spans="2:12">
      <c r="B69" s="56"/>
      <c r="L69" s="56"/>
    </row>
    <row r="70" spans="2:12">
      <c r="B70" s="56"/>
      <c r="L70" s="56"/>
    </row>
    <row r="71" spans="2:12">
      <c r="B71" s="56"/>
      <c r="L71" s="56"/>
    </row>
    <row r="72" spans="2:12">
      <c r="B72" s="56"/>
      <c r="L72" s="56"/>
    </row>
    <row r="73" spans="2:12">
      <c r="B73" s="56"/>
      <c r="L73" s="56"/>
    </row>
    <row r="74" spans="2:12">
      <c r="B74" s="56"/>
      <c r="L74" s="56"/>
    </row>
    <row r="75" spans="2:12">
      <c r="B75" s="56"/>
      <c r="L75" s="56"/>
    </row>
    <row r="76" spans="2:12" s="2" customFormat="1" ht="12.3">
      <c r="B76" s="3"/>
      <c r="D76" s="55" t="s">
        <v>44</v>
      </c>
      <c r="E76" s="54"/>
      <c r="F76" s="169" t="s">
        <v>43</v>
      </c>
      <c r="G76" s="55" t="s">
        <v>44</v>
      </c>
      <c r="H76" s="54"/>
      <c r="I76" s="54"/>
      <c r="J76" s="168" t="s">
        <v>43</v>
      </c>
      <c r="K76" s="54"/>
      <c r="L76" s="3"/>
    </row>
    <row r="77" spans="2:12" s="2" customFormat="1" ht="14.5" customHeight="1">
      <c r="B77" s="5"/>
      <c r="C77" s="4"/>
      <c r="D77" s="4"/>
      <c r="E77" s="4"/>
      <c r="F77" s="4"/>
      <c r="G77" s="4"/>
      <c r="H77" s="4"/>
      <c r="I77" s="4"/>
      <c r="J77" s="4"/>
      <c r="K77" s="4"/>
      <c r="L77" s="3"/>
    </row>
    <row r="81" spans="2:47" s="2" customFormat="1" ht="7" customHeight="1">
      <c r="B81" s="53"/>
      <c r="C81" s="52"/>
      <c r="D81" s="52"/>
      <c r="E81" s="52"/>
      <c r="F81" s="52"/>
      <c r="G81" s="52"/>
      <c r="H81" s="52"/>
      <c r="I81" s="52"/>
      <c r="J81" s="52"/>
      <c r="K81" s="52"/>
      <c r="L81" s="3"/>
    </row>
    <row r="82" spans="2:47" s="2" customFormat="1" ht="25" customHeight="1">
      <c r="B82" s="3"/>
      <c r="C82" s="51" t="s">
        <v>385</v>
      </c>
      <c r="L82" s="3"/>
    </row>
    <row r="83" spans="2:47" s="2" customFormat="1" ht="7" customHeight="1">
      <c r="B83" s="3"/>
      <c r="L83" s="3"/>
    </row>
    <row r="84" spans="2:47" s="2" customFormat="1" ht="12" customHeight="1">
      <c r="B84" s="3"/>
      <c r="C84" s="44" t="s">
        <v>40</v>
      </c>
      <c r="L84" s="3"/>
    </row>
    <row r="85" spans="2:47" s="2" customFormat="1" ht="16.5" customHeight="1">
      <c r="B85" s="3"/>
      <c r="E85" s="233" t="str">
        <f>E7</f>
        <v>EXPLOSIA a. s. - Oplocení areálu Hrádek</v>
      </c>
      <c r="F85" s="234"/>
      <c r="G85" s="234"/>
      <c r="H85" s="234"/>
      <c r="L85" s="3"/>
    </row>
    <row r="86" spans="2:47" s="2" customFormat="1" ht="12" customHeight="1">
      <c r="B86" s="3"/>
      <c r="C86" s="44" t="s">
        <v>371</v>
      </c>
      <c r="L86" s="3"/>
    </row>
    <row r="87" spans="2:47" s="2" customFormat="1" ht="16.5" customHeight="1">
      <c r="B87" s="3"/>
      <c r="E87" s="212" t="str">
        <f>E9</f>
        <v>1 - Betonové oplocení</v>
      </c>
      <c r="F87" s="232"/>
      <c r="G87" s="232"/>
      <c r="H87" s="232"/>
      <c r="L87" s="3"/>
    </row>
    <row r="88" spans="2:47" s="2" customFormat="1" ht="7" customHeight="1">
      <c r="B88" s="3"/>
      <c r="L88" s="3"/>
    </row>
    <row r="89" spans="2:47" s="2" customFormat="1" ht="12" customHeight="1">
      <c r="B89" s="3"/>
      <c r="C89" s="44" t="s">
        <v>39</v>
      </c>
      <c r="F89" s="70" t="str">
        <f>F12</f>
        <v xml:space="preserve"> </v>
      </c>
      <c r="I89" s="44" t="s">
        <v>38</v>
      </c>
      <c r="J89" s="45" t="str">
        <f>IF(J12="","",J12)</f>
        <v>23. 9. 2024</v>
      </c>
      <c r="L89" s="3"/>
    </row>
    <row r="90" spans="2:47" s="2" customFormat="1" ht="7" customHeight="1">
      <c r="B90" s="3"/>
      <c r="L90" s="3"/>
    </row>
    <row r="91" spans="2:47" s="2" customFormat="1" ht="15.25" customHeight="1">
      <c r="B91" s="3"/>
      <c r="C91" s="44" t="s">
        <v>37</v>
      </c>
      <c r="F91" s="70" t="str">
        <f>E15</f>
        <v xml:space="preserve"> </v>
      </c>
      <c r="I91" s="44" t="s">
        <v>36</v>
      </c>
      <c r="J91" s="68" t="str">
        <f>E21</f>
        <v xml:space="preserve"> </v>
      </c>
      <c r="L91" s="3"/>
    </row>
    <row r="92" spans="2:47" s="2" customFormat="1" ht="15.25" customHeight="1">
      <c r="B92" s="3"/>
      <c r="C92" s="44" t="s">
        <v>34</v>
      </c>
      <c r="F92" s="70" t="str">
        <f>IF(E18="","",E18)</f>
        <v>Vyplň údaj</v>
      </c>
      <c r="I92" s="44" t="s">
        <v>33</v>
      </c>
      <c r="J92" s="68" t="str">
        <f>E24</f>
        <v xml:space="preserve"> </v>
      </c>
      <c r="L92" s="3"/>
    </row>
    <row r="93" spans="2:47" s="2" customFormat="1" ht="10.35" customHeight="1">
      <c r="B93" s="3"/>
      <c r="L93" s="3"/>
    </row>
    <row r="94" spans="2:47" s="2" customFormat="1" ht="29.25" customHeight="1">
      <c r="B94" s="3"/>
      <c r="C94" s="167" t="s">
        <v>384</v>
      </c>
      <c r="D94" s="165"/>
      <c r="E94" s="165"/>
      <c r="F94" s="165"/>
      <c r="G94" s="165"/>
      <c r="H94" s="165"/>
      <c r="I94" s="165"/>
      <c r="J94" s="166" t="s">
        <v>366</v>
      </c>
      <c r="K94" s="165"/>
      <c r="L94" s="3"/>
    </row>
    <row r="95" spans="2:47" s="2" customFormat="1" ht="10.35" customHeight="1">
      <c r="B95" s="3"/>
      <c r="L95" s="3"/>
    </row>
    <row r="96" spans="2:47" s="2" customFormat="1" ht="22.9" customHeight="1">
      <c r="B96" s="3"/>
      <c r="C96" s="164" t="s">
        <v>383</v>
      </c>
      <c r="J96" s="30">
        <f>J126</f>
        <v>0</v>
      </c>
      <c r="L96" s="3"/>
      <c r="AU96" s="69" t="s">
        <v>357</v>
      </c>
    </row>
    <row r="97" spans="2:12" s="159" customFormat="1" ht="25" customHeight="1">
      <c r="B97" s="160"/>
      <c r="D97" s="163" t="s">
        <v>382</v>
      </c>
      <c r="E97" s="162"/>
      <c r="F97" s="162"/>
      <c r="G97" s="162"/>
      <c r="H97" s="162"/>
      <c r="I97" s="162"/>
      <c r="J97" s="161">
        <f>J127</f>
        <v>0</v>
      </c>
      <c r="L97" s="160"/>
    </row>
    <row r="98" spans="2:12" s="154" customFormat="1" ht="19.899999999999999" customHeight="1">
      <c r="B98" s="155"/>
      <c r="D98" s="158" t="s">
        <v>381</v>
      </c>
      <c r="E98" s="157"/>
      <c r="F98" s="157"/>
      <c r="G98" s="157"/>
      <c r="H98" s="157"/>
      <c r="I98" s="157"/>
      <c r="J98" s="156">
        <f>J128</f>
        <v>0</v>
      </c>
      <c r="L98" s="155"/>
    </row>
    <row r="99" spans="2:12" s="154" customFormat="1" ht="19.899999999999999" customHeight="1">
      <c r="B99" s="155"/>
      <c r="D99" s="158" t="s">
        <v>380</v>
      </c>
      <c r="E99" s="157"/>
      <c r="F99" s="157"/>
      <c r="G99" s="157"/>
      <c r="H99" s="157"/>
      <c r="I99" s="157"/>
      <c r="J99" s="156">
        <f>J157</f>
        <v>0</v>
      </c>
      <c r="L99" s="155"/>
    </row>
    <row r="100" spans="2:12" s="154" customFormat="1" ht="19.899999999999999" customHeight="1">
      <c r="B100" s="155"/>
      <c r="D100" s="158" t="s">
        <v>379</v>
      </c>
      <c r="E100" s="157"/>
      <c r="F100" s="157"/>
      <c r="G100" s="157"/>
      <c r="H100" s="157"/>
      <c r="I100" s="157"/>
      <c r="J100" s="156">
        <f>J183</f>
        <v>0</v>
      </c>
      <c r="L100" s="155"/>
    </row>
    <row r="101" spans="2:12" s="154" customFormat="1" ht="19.899999999999999" customHeight="1">
      <c r="B101" s="155"/>
      <c r="D101" s="158" t="s">
        <v>378</v>
      </c>
      <c r="E101" s="157"/>
      <c r="F101" s="157"/>
      <c r="G101" s="157"/>
      <c r="H101" s="157"/>
      <c r="I101" s="157"/>
      <c r="J101" s="156">
        <f>J186</f>
        <v>0</v>
      </c>
      <c r="L101" s="155"/>
    </row>
    <row r="102" spans="2:12" s="154" customFormat="1" ht="19.899999999999999" customHeight="1">
      <c r="B102" s="155"/>
      <c r="D102" s="158" t="s">
        <v>377</v>
      </c>
      <c r="E102" s="157"/>
      <c r="F102" s="157"/>
      <c r="G102" s="157"/>
      <c r="H102" s="157"/>
      <c r="I102" s="157"/>
      <c r="J102" s="156">
        <f>J208</f>
        <v>0</v>
      </c>
      <c r="L102" s="155"/>
    </row>
    <row r="103" spans="2:12" s="154" customFormat="1" ht="19.899999999999999" customHeight="1">
      <c r="B103" s="155"/>
      <c r="D103" s="158" t="s">
        <v>376</v>
      </c>
      <c r="E103" s="157"/>
      <c r="F103" s="157"/>
      <c r="G103" s="157"/>
      <c r="H103" s="157"/>
      <c r="I103" s="157"/>
      <c r="J103" s="156">
        <f>J216</f>
        <v>0</v>
      </c>
      <c r="L103" s="155"/>
    </row>
    <row r="104" spans="2:12" s="159" customFormat="1" ht="25" customHeight="1">
      <c r="B104" s="160"/>
      <c r="D104" s="163" t="s">
        <v>375</v>
      </c>
      <c r="E104" s="162"/>
      <c r="F104" s="162"/>
      <c r="G104" s="162"/>
      <c r="H104" s="162"/>
      <c r="I104" s="162"/>
      <c r="J104" s="161">
        <f>J219</f>
        <v>0</v>
      </c>
      <c r="L104" s="160"/>
    </row>
    <row r="105" spans="2:12" s="154" customFormat="1" ht="19.899999999999999" customHeight="1">
      <c r="B105" s="155"/>
      <c r="D105" s="158" t="s">
        <v>374</v>
      </c>
      <c r="E105" s="157"/>
      <c r="F105" s="157"/>
      <c r="G105" s="157"/>
      <c r="H105" s="157"/>
      <c r="I105" s="157"/>
      <c r="J105" s="156">
        <f>J220</f>
        <v>0</v>
      </c>
      <c r="L105" s="155"/>
    </row>
    <row r="106" spans="2:12" s="154" customFormat="1" ht="19.899999999999999" customHeight="1">
      <c r="B106" s="155"/>
      <c r="D106" s="158" t="s">
        <v>373</v>
      </c>
      <c r="E106" s="157"/>
      <c r="F106" s="157"/>
      <c r="G106" s="157"/>
      <c r="H106" s="157"/>
      <c r="I106" s="157"/>
      <c r="J106" s="156">
        <f>J229</f>
        <v>0</v>
      </c>
      <c r="L106" s="155"/>
    </row>
    <row r="107" spans="2:12" s="2" customFormat="1" ht="21.75" customHeight="1">
      <c r="B107" s="3"/>
      <c r="L107" s="3"/>
    </row>
    <row r="108" spans="2:12" s="2" customFormat="1" ht="7" customHeight="1">
      <c r="B108" s="5"/>
      <c r="C108" s="4"/>
      <c r="D108" s="4"/>
      <c r="E108" s="4"/>
      <c r="F108" s="4"/>
      <c r="G108" s="4"/>
      <c r="H108" s="4"/>
      <c r="I108" s="4"/>
      <c r="J108" s="4"/>
      <c r="K108" s="4"/>
      <c r="L108" s="3"/>
    </row>
    <row r="112" spans="2:12" s="2" customFormat="1" ht="7" customHeight="1">
      <c r="B112" s="53"/>
      <c r="C112" s="52"/>
      <c r="D112" s="52"/>
      <c r="E112" s="52"/>
      <c r="F112" s="52"/>
      <c r="G112" s="52"/>
      <c r="H112" s="52"/>
      <c r="I112" s="52"/>
      <c r="J112" s="52"/>
      <c r="K112" s="52"/>
      <c r="L112" s="3"/>
    </row>
    <row r="113" spans="2:63" s="2" customFormat="1" ht="25" customHeight="1">
      <c r="B113" s="3"/>
      <c r="C113" s="51" t="s">
        <v>372</v>
      </c>
      <c r="L113" s="3"/>
    </row>
    <row r="114" spans="2:63" s="2" customFormat="1" ht="7" customHeight="1">
      <c r="B114" s="3"/>
      <c r="L114" s="3"/>
    </row>
    <row r="115" spans="2:63" s="2" customFormat="1" ht="12" customHeight="1">
      <c r="B115" s="3"/>
      <c r="C115" s="44" t="s">
        <v>40</v>
      </c>
      <c r="L115" s="3"/>
    </row>
    <row r="116" spans="2:63" s="2" customFormat="1" ht="16.5" customHeight="1">
      <c r="B116" s="3"/>
      <c r="E116" s="233" t="str">
        <f>E7</f>
        <v>EXPLOSIA a. s. - Oplocení areálu Hrádek</v>
      </c>
      <c r="F116" s="234"/>
      <c r="G116" s="234"/>
      <c r="H116" s="234"/>
      <c r="L116" s="3"/>
    </row>
    <row r="117" spans="2:63" s="2" customFormat="1" ht="12" customHeight="1">
      <c r="B117" s="3"/>
      <c r="C117" s="44" t="s">
        <v>371</v>
      </c>
      <c r="L117" s="3"/>
    </row>
    <row r="118" spans="2:63" s="2" customFormat="1" ht="16.5" customHeight="1">
      <c r="B118" s="3"/>
      <c r="E118" s="212" t="str">
        <f>E9</f>
        <v>1 - Betonové oplocení</v>
      </c>
      <c r="F118" s="232"/>
      <c r="G118" s="232"/>
      <c r="H118" s="232"/>
      <c r="L118" s="3"/>
    </row>
    <row r="119" spans="2:63" s="2" customFormat="1" ht="7" customHeight="1">
      <c r="B119" s="3"/>
      <c r="L119" s="3"/>
    </row>
    <row r="120" spans="2:63" s="2" customFormat="1" ht="12" customHeight="1">
      <c r="B120" s="3"/>
      <c r="C120" s="44" t="s">
        <v>39</v>
      </c>
      <c r="F120" s="70" t="str">
        <f>F12</f>
        <v xml:space="preserve"> </v>
      </c>
      <c r="I120" s="44" t="s">
        <v>38</v>
      </c>
      <c r="J120" s="45" t="str">
        <f>IF(J12="","",J12)</f>
        <v>23. 9. 2024</v>
      </c>
      <c r="L120" s="3"/>
    </row>
    <row r="121" spans="2:63" s="2" customFormat="1" ht="7" customHeight="1">
      <c r="B121" s="3"/>
      <c r="L121" s="3"/>
    </row>
    <row r="122" spans="2:63" s="2" customFormat="1" ht="15.25" customHeight="1">
      <c r="B122" s="3"/>
      <c r="C122" s="44" t="s">
        <v>37</v>
      </c>
      <c r="F122" s="70" t="str">
        <f>E15</f>
        <v xml:space="preserve"> </v>
      </c>
      <c r="I122" s="44" t="s">
        <v>36</v>
      </c>
      <c r="J122" s="68" t="str">
        <f>E21</f>
        <v xml:space="preserve"> </v>
      </c>
      <c r="L122" s="3"/>
    </row>
    <row r="123" spans="2:63" s="2" customFormat="1" ht="15.25" customHeight="1">
      <c r="B123" s="3"/>
      <c r="C123" s="44" t="s">
        <v>34</v>
      </c>
      <c r="F123" s="70" t="str">
        <f>IF(E18="","",E18)</f>
        <v>Vyplň údaj</v>
      </c>
      <c r="I123" s="44" t="s">
        <v>33</v>
      </c>
      <c r="J123" s="68" t="str">
        <f>E24</f>
        <v xml:space="preserve"> </v>
      </c>
      <c r="L123" s="3"/>
    </row>
    <row r="124" spans="2:63" s="2" customFormat="1" ht="10.35" customHeight="1">
      <c r="B124" s="3"/>
      <c r="L124" s="3"/>
    </row>
    <row r="125" spans="2:63" s="148" customFormat="1" ht="29.25" customHeight="1">
      <c r="B125" s="149"/>
      <c r="C125" s="153" t="s">
        <v>370</v>
      </c>
      <c r="D125" s="152" t="s">
        <v>28</v>
      </c>
      <c r="E125" s="152" t="s">
        <v>32</v>
      </c>
      <c r="F125" s="152" t="s">
        <v>31</v>
      </c>
      <c r="G125" s="152" t="s">
        <v>369</v>
      </c>
      <c r="H125" s="152" t="s">
        <v>368</v>
      </c>
      <c r="I125" s="152" t="s">
        <v>367</v>
      </c>
      <c r="J125" s="151" t="s">
        <v>366</v>
      </c>
      <c r="K125" s="150" t="s">
        <v>365</v>
      </c>
      <c r="L125" s="149"/>
      <c r="M125" s="38" t="s">
        <v>1</v>
      </c>
      <c r="N125" s="37" t="s">
        <v>57</v>
      </c>
      <c r="O125" s="37" t="s">
        <v>364</v>
      </c>
      <c r="P125" s="37" t="s">
        <v>363</v>
      </c>
      <c r="Q125" s="37" t="s">
        <v>362</v>
      </c>
      <c r="R125" s="37" t="s">
        <v>361</v>
      </c>
      <c r="S125" s="37" t="s">
        <v>360</v>
      </c>
      <c r="T125" s="36" t="s">
        <v>359</v>
      </c>
    </row>
    <row r="126" spans="2:63" s="2" customFormat="1" ht="22.9" customHeight="1">
      <c r="B126" s="3"/>
      <c r="C126" s="32" t="s">
        <v>358</v>
      </c>
      <c r="J126" s="147">
        <f>BK126</f>
        <v>0</v>
      </c>
      <c r="L126" s="3"/>
      <c r="M126" s="35"/>
      <c r="N126" s="34"/>
      <c r="O126" s="34"/>
      <c r="P126" s="146">
        <f>P127+P219</f>
        <v>0</v>
      </c>
      <c r="Q126" s="34"/>
      <c r="R126" s="146">
        <f>R127+R219</f>
        <v>2458.5731431599997</v>
      </c>
      <c r="S126" s="34"/>
      <c r="T126" s="145">
        <f>T127+T219</f>
        <v>179.17312000000001</v>
      </c>
      <c r="AT126" s="69" t="s">
        <v>14</v>
      </c>
      <c r="AU126" s="69" t="s">
        <v>357</v>
      </c>
      <c r="BK126" s="144">
        <f>BK127+BK219</f>
        <v>0</v>
      </c>
    </row>
    <row r="127" spans="2:63" s="113" customFormat="1" ht="25.9" customHeight="1">
      <c r="B127" s="120"/>
      <c r="D127" s="115" t="s">
        <v>14</v>
      </c>
      <c r="E127" s="143" t="s">
        <v>356</v>
      </c>
      <c r="F127" s="143" t="s">
        <v>355</v>
      </c>
      <c r="I127" s="122"/>
      <c r="J127" s="142">
        <f>BK127</f>
        <v>0</v>
      </c>
      <c r="L127" s="120"/>
      <c r="M127" s="119"/>
      <c r="P127" s="118">
        <f>P128+P157+P183+P186+P208+P216</f>
        <v>0</v>
      </c>
      <c r="R127" s="118">
        <f>R128+R157+R183+R186+R208+R216</f>
        <v>2458.3966041599997</v>
      </c>
      <c r="T127" s="117">
        <f>T128+T157+T183+T186+T208+T216</f>
        <v>179.17312000000001</v>
      </c>
      <c r="AR127" s="115" t="s">
        <v>5</v>
      </c>
      <c r="AT127" s="116" t="s">
        <v>14</v>
      </c>
      <c r="AU127" s="116" t="s">
        <v>13</v>
      </c>
      <c r="AY127" s="115" t="s">
        <v>86</v>
      </c>
      <c r="BK127" s="114">
        <f>BK128+BK157+BK183+BK186+BK208+BK216</f>
        <v>0</v>
      </c>
    </row>
    <row r="128" spans="2:63" s="113" customFormat="1" ht="22.9" customHeight="1">
      <c r="B128" s="120"/>
      <c r="D128" s="115" t="s">
        <v>14</v>
      </c>
      <c r="E128" s="123" t="s">
        <v>5</v>
      </c>
      <c r="F128" s="123" t="s">
        <v>354</v>
      </c>
      <c r="I128" s="122"/>
      <c r="J128" s="121">
        <f>BK128</f>
        <v>0</v>
      </c>
      <c r="L128" s="120"/>
      <c r="M128" s="119"/>
      <c r="P128" s="118">
        <f>SUM(P129:P156)</f>
        <v>0</v>
      </c>
      <c r="R128" s="118">
        <f>SUM(R129:R156)</f>
        <v>537.10699999999997</v>
      </c>
      <c r="T128" s="117">
        <f>SUM(T129:T156)</f>
        <v>0</v>
      </c>
      <c r="AR128" s="115" t="s">
        <v>5</v>
      </c>
      <c r="AT128" s="116" t="s">
        <v>14</v>
      </c>
      <c r="AU128" s="116" t="s">
        <v>5</v>
      </c>
      <c r="AY128" s="115" t="s">
        <v>86</v>
      </c>
      <c r="BK128" s="114">
        <f>SUM(BK129:BK156)</f>
        <v>0</v>
      </c>
    </row>
    <row r="129" spans="2:65" s="2" customFormat="1" ht="33" customHeight="1">
      <c r="B129" s="112"/>
      <c r="C129" s="111" t="s">
        <v>5</v>
      </c>
      <c r="D129" s="111" t="s">
        <v>94</v>
      </c>
      <c r="E129" s="110" t="s">
        <v>353</v>
      </c>
      <c r="F129" s="109" t="s">
        <v>352</v>
      </c>
      <c r="G129" s="108" t="s">
        <v>311</v>
      </c>
      <c r="H129" s="107">
        <v>3610.8</v>
      </c>
      <c r="I129" s="106"/>
      <c r="J129" s="105">
        <f>ROUND(I129*H129,1)</f>
        <v>0</v>
      </c>
      <c r="K129" s="104"/>
      <c r="L129" s="3"/>
      <c r="M129" s="103" t="s">
        <v>1</v>
      </c>
      <c r="N129" s="102" t="s">
        <v>56</v>
      </c>
      <c r="P129" s="101">
        <f>O129*H129</f>
        <v>0</v>
      </c>
      <c r="Q129" s="101">
        <v>0</v>
      </c>
      <c r="R129" s="101">
        <f>Q129*H129</f>
        <v>0</v>
      </c>
      <c r="S129" s="101">
        <v>0</v>
      </c>
      <c r="T129" s="100">
        <f>S129*H129</f>
        <v>0</v>
      </c>
      <c r="AR129" s="98" t="s">
        <v>87</v>
      </c>
      <c r="AT129" s="98" t="s">
        <v>94</v>
      </c>
      <c r="AU129" s="98" t="s">
        <v>0</v>
      </c>
      <c r="AY129" s="69" t="s">
        <v>86</v>
      </c>
      <c r="BE129" s="99">
        <f>IF(N129="základní",J129,0)</f>
        <v>0</v>
      </c>
      <c r="BF129" s="99">
        <f>IF(N129="snížená",J129,0)</f>
        <v>0</v>
      </c>
      <c r="BG129" s="99">
        <f>IF(N129="zákl. přenesená",J129,0)</f>
        <v>0</v>
      </c>
      <c r="BH129" s="99">
        <f>IF(N129="sníž. přenesená",J129,0)</f>
        <v>0</v>
      </c>
      <c r="BI129" s="99">
        <f>IF(N129="nulová",J129,0)</f>
        <v>0</v>
      </c>
      <c r="BJ129" s="69" t="s">
        <v>5</v>
      </c>
      <c r="BK129" s="99">
        <f>ROUND(I129*H129,1)</f>
        <v>0</v>
      </c>
      <c r="BL129" s="69" t="s">
        <v>87</v>
      </c>
      <c r="BM129" s="98" t="s">
        <v>351</v>
      </c>
    </row>
    <row r="130" spans="2:65" s="90" customFormat="1">
      <c r="B130" s="94"/>
      <c r="D130" s="89" t="s">
        <v>88</v>
      </c>
      <c r="E130" s="91" t="s">
        <v>1</v>
      </c>
      <c r="F130" s="97" t="s">
        <v>350</v>
      </c>
      <c r="H130" s="96">
        <v>3610.8</v>
      </c>
      <c r="I130" s="95"/>
      <c r="L130" s="94"/>
      <c r="M130" s="93"/>
      <c r="T130" s="92"/>
      <c r="AT130" s="91" t="s">
        <v>88</v>
      </c>
      <c r="AU130" s="91" t="s">
        <v>0</v>
      </c>
      <c r="AV130" s="90" t="s">
        <v>0</v>
      </c>
      <c r="AW130" s="90" t="s">
        <v>63</v>
      </c>
      <c r="AX130" s="90" t="s">
        <v>5</v>
      </c>
      <c r="AY130" s="91" t="s">
        <v>86</v>
      </c>
    </row>
    <row r="131" spans="2:65" s="2" customFormat="1" ht="37.9" customHeight="1">
      <c r="B131" s="112"/>
      <c r="C131" s="111" t="s">
        <v>0</v>
      </c>
      <c r="D131" s="111" t="s">
        <v>94</v>
      </c>
      <c r="E131" s="110" t="s">
        <v>349</v>
      </c>
      <c r="F131" s="109" t="s">
        <v>348</v>
      </c>
      <c r="G131" s="108" t="s">
        <v>311</v>
      </c>
      <c r="H131" s="107">
        <v>5416.2</v>
      </c>
      <c r="I131" s="106"/>
      <c r="J131" s="105">
        <f>ROUND(I131*H131,1)</f>
        <v>0</v>
      </c>
      <c r="K131" s="104"/>
      <c r="L131" s="3"/>
      <c r="M131" s="103" t="s">
        <v>1</v>
      </c>
      <c r="N131" s="102" t="s">
        <v>56</v>
      </c>
      <c r="P131" s="101">
        <f>O131*H131</f>
        <v>0</v>
      </c>
      <c r="Q131" s="101">
        <v>0</v>
      </c>
      <c r="R131" s="101">
        <f>Q131*H131</f>
        <v>0</v>
      </c>
      <c r="S131" s="101">
        <v>0</v>
      </c>
      <c r="T131" s="100">
        <f>S131*H131</f>
        <v>0</v>
      </c>
      <c r="AR131" s="98" t="s">
        <v>87</v>
      </c>
      <c r="AT131" s="98" t="s">
        <v>94</v>
      </c>
      <c r="AU131" s="98" t="s">
        <v>0</v>
      </c>
      <c r="AY131" s="69" t="s">
        <v>86</v>
      </c>
      <c r="BE131" s="99">
        <f>IF(N131="základní",J131,0)</f>
        <v>0</v>
      </c>
      <c r="BF131" s="99">
        <f>IF(N131="snížená",J131,0)</f>
        <v>0</v>
      </c>
      <c r="BG131" s="99">
        <f>IF(N131="zákl. přenesená",J131,0)</f>
        <v>0</v>
      </c>
      <c r="BH131" s="99">
        <f>IF(N131="sníž. přenesená",J131,0)</f>
        <v>0</v>
      </c>
      <c r="BI131" s="99">
        <f>IF(N131="nulová",J131,0)</f>
        <v>0</v>
      </c>
      <c r="BJ131" s="69" t="s">
        <v>5</v>
      </c>
      <c r="BK131" s="99">
        <f>ROUND(I131*H131,1)</f>
        <v>0</v>
      </c>
      <c r="BL131" s="69" t="s">
        <v>87</v>
      </c>
      <c r="BM131" s="98" t="s">
        <v>347</v>
      </c>
    </row>
    <row r="132" spans="2:65" s="90" customFormat="1">
      <c r="B132" s="94"/>
      <c r="D132" s="89" t="s">
        <v>88</v>
      </c>
      <c r="E132" s="91" t="s">
        <v>1</v>
      </c>
      <c r="F132" s="97" t="s">
        <v>346</v>
      </c>
      <c r="H132" s="96">
        <v>5416.2</v>
      </c>
      <c r="I132" s="95"/>
      <c r="L132" s="94"/>
      <c r="M132" s="93"/>
      <c r="T132" s="92"/>
      <c r="AT132" s="91" t="s">
        <v>88</v>
      </c>
      <c r="AU132" s="91" t="s">
        <v>0</v>
      </c>
      <c r="AV132" s="90" t="s">
        <v>0</v>
      </c>
      <c r="AW132" s="90" t="s">
        <v>63</v>
      </c>
      <c r="AX132" s="90" t="s">
        <v>5</v>
      </c>
      <c r="AY132" s="91" t="s">
        <v>86</v>
      </c>
    </row>
    <row r="133" spans="2:65" s="2" customFormat="1" ht="24.25" customHeight="1">
      <c r="B133" s="112"/>
      <c r="C133" s="111" t="s">
        <v>291</v>
      </c>
      <c r="D133" s="111" t="s">
        <v>94</v>
      </c>
      <c r="E133" s="110" t="s">
        <v>345</v>
      </c>
      <c r="F133" s="109" t="s">
        <v>344</v>
      </c>
      <c r="G133" s="108" t="s">
        <v>311</v>
      </c>
      <c r="H133" s="107">
        <v>9027</v>
      </c>
      <c r="I133" s="106"/>
      <c r="J133" s="105">
        <f>ROUND(I133*H133,1)</f>
        <v>0</v>
      </c>
      <c r="K133" s="104"/>
      <c r="L133" s="3"/>
      <c r="M133" s="103" t="s">
        <v>1</v>
      </c>
      <c r="N133" s="102" t="s">
        <v>56</v>
      </c>
      <c r="P133" s="101">
        <f>O133*H133</f>
        <v>0</v>
      </c>
      <c r="Q133" s="101">
        <v>0</v>
      </c>
      <c r="R133" s="101">
        <f>Q133*H133</f>
        <v>0</v>
      </c>
      <c r="S133" s="101">
        <v>0</v>
      </c>
      <c r="T133" s="100">
        <f>S133*H133</f>
        <v>0</v>
      </c>
      <c r="AR133" s="98" t="s">
        <v>87</v>
      </c>
      <c r="AT133" s="98" t="s">
        <v>94</v>
      </c>
      <c r="AU133" s="98" t="s">
        <v>0</v>
      </c>
      <c r="AY133" s="69" t="s">
        <v>86</v>
      </c>
      <c r="BE133" s="99">
        <f>IF(N133="základní",J133,0)</f>
        <v>0</v>
      </c>
      <c r="BF133" s="99">
        <f>IF(N133="snížená",J133,0)</f>
        <v>0</v>
      </c>
      <c r="BG133" s="99">
        <f>IF(N133="zákl. přenesená",J133,0)</f>
        <v>0</v>
      </c>
      <c r="BH133" s="99">
        <f>IF(N133="sníž. přenesená",J133,0)</f>
        <v>0</v>
      </c>
      <c r="BI133" s="99">
        <f>IF(N133="nulová",J133,0)</f>
        <v>0</v>
      </c>
      <c r="BJ133" s="69" t="s">
        <v>5</v>
      </c>
      <c r="BK133" s="99">
        <f>ROUND(I133*H133,1)</f>
        <v>0</v>
      </c>
      <c r="BL133" s="69" t="s">
        <v>87</v>
      </c>
      <c r="BM133" s="98" t="s">
        <v>343</v>
      </c>
    </row>
    <row r="134" spans="2:65" s="90" customFormat="1">
      <c r="B134" s="94"/>
      <c r="D134" s="89" t="s">
        <v>88</v>
      </c>
      <c r="E134" s="91" t="s">
        <v>1</v>
      </c>
      <c r="F134" s="97" t="s">
        <v>342</v>
      </c>
      <c r="H134" s="96">
        <v>9027</v>
      </c>
      <c r="I134" s="95"/>
      <c r="L134" s="94"/>
      <c r="M134" s="93"/>
      <c r="T134" s="92"/>
      <c r="AT134" s="91" t="s">
        <v>88</v>
      </c>
      <c r="AU134" s="91" t="s">
        <v>0</v>
      </c>
      <c r="AV134" s="90" t="s">
        <v>0</v>
      </c>
      <c r="AW134" s="90" t="s">
        <v>63</v>
      </c>
      <c r="AX134" s="90" t="s">
        <v>5</v>
      </c>
      <c r="AY134" s="91" t="s">
        <v>86</v>
      </c>
    </row>
    <row r="135" spans="2:65" s="2" customFormat="1" ht="33" customHeight="1">
      <c r="B135" s="112"/>
      <c r="C135" s="111" t="s">
        <v>87</v>
      </c>
      <c r="D135" s="111" t="s">
        <v>94</v>
      </c>
      <c r="E135" s="110" t="s">
        <v>341</v>
      </c>
      <c r="F135" s="109" t="s">
        <v>340</v>
      </c>
      <c r="G135" s="108" t="s">
        <v>296</v>
      </c>
      <c r="H135" s="107">
        <v>90.27</v>
      </c>
      <c r="I135" s="106"/>
      <c r="J135" s="105">
        <f>ROUND(I135*H135,1)</f>
        <v>0</v>
      </c>
      <c r="K135" s="104"/>
      <c r="L135" s="3"/>
      <c r="M135" s="103" t="s">
        <v>1</v>
      </c>
      <c r="N135" s="102" t="s">
        <v>56</v>
      </c>
      <c r="P135" s="101">
        <f>O135*H135</f>
        <v>0</v>
      </c>
      <c r="Q135" s="101">
        <v>0</v>
      </c>
      <c r="R135" s="101">
        <f>Q135*H135</f>
        <v>0</v>
      </c>
      <c r="S135" s="101">
        <v>0</v>
      </c>
      <c r="T135" s="100">
        <f>S135*H135</f>
        <v>0</v>
      </c>
      <c r="AR135" s="98" t="s">
        <v>87</v>
      </c>
      <c r="AT135" s="98" t="s">
        <v>94</v>
      </c>
      <c r="AU135" s="98" t="s">
        <v>0</v>
      </c>
      <c r="AY135" s="69" t="s">
        <v>86</v>
      </c>
      <c r="BE135" s="99">
        <f>IF(N135="základní",J135,0)</f>
        <v>0</v>
      </c>
      <c r="BF135" s="99">
        <f>IF(N135="snížená",J135,0)</f>
        <v>0</v>
      </c>
      <c r="BG135" s="99">
        <f>IF(N135="zákl. přenesená",J135,0)</f>
        <v>0</v>
      </c>
      <c r="BH135" s="99">
        <f>IF(N135="sníž. přenesená",J135,0)</f>
        <v>0</v>
      </c>
      <c r="BI135" s="99">
        <f>IF(N135="nulová",J135,0)</f>
        <v>0</v>
      </c>
      <c r="BJ135" s="69" t="s">
        <v>5</v>
      </c>
      <c r="BK135" s="99">
        <f>ROUND(I135*H135,1)</f>
        <v>0</v>
      </c>
      <c r="BL135" s="69" t="s">
        <v>87</v>
      </c>
      <c r="BM135" s="98" t="s">
        <v>339</v>
      </c>
    </row>
    <row r="136" spans="2:65" s="90" customFormat="1">
      <c r="B136" s="94"/>
      <c r="D136" s="89" t="s">
        <v>88</v>
      </c>
      <c r="E136" s="91" t="s">
        <v>304</v>
      </c>
      <c r="F136" s="97" t="s">
        <v>338</v>
      </c>
      <c r="H136" s="96">
        <v>90.27</v>
      </c>
      <c r="I136" s="95"/>
      <c r="L136" s="94"/>
      <c r="M136" s="93"/>
      <c r="T136" s="92"/>
      <c r="AT136" s="91" t="s">
        <v>88</v>
      </c>
      <c r="AU136" s="91" t="s">
        <v>0</v>
      </c>
      <c r="AV136" s="90" t="s">
        <v>0</v>
      </c>
      <c r="AW136" s="90" t="s">
        <v>63</v>
      </c>
      <c r="AX136" s="90" t="s">
        <v>5</v>
      </c>
      <c r="AY136" s="91" t="s">
        <v>86</v>
      </c>
    </row>
    <row r="137" spans="2:65" s="2" customFormat="1" ht="21.75" customHeight="1">
      <c r="B137" s="112"/>
      <c r="C137" s="111" t="s">
        <v>337</v>
      </c>
      <c r="D137" s="111" t="s">
        <v>94</v>
      </c>
      <c r="E137" s="110" t="s">
        <v>336</v>
      </c>
      <c r="F137" s="109" t="s">
        <v>335</v>
      </c>
      <c r="G137" s="108" t="s">
        <v>95</v>
      </c>
      <c r="H137" s="107">
        <v>1262.4000000000001</v>
      </c>
      <c r="I137" s="106"/>
      <c r="J137" s="105">
        <f>ROUND(I137*H137,1)</f>
        <v>0</v>
      </c>
      <c r="K137" s="104"/>
      <c r="L137" s="3"/>
      <c r="M137" s="103" t="s">
        <v>1</v>
      </c>
      <c r="N137" s="102" t="s">
        <v>56</v>
      </c>
      <c r="P137" s="101">
        <f>O137*H137</f>
        <v>0</v>
      </c>
      <c r="Q137" s="101">
        <v>0</v>
      </c>
      <c r="R137" s="101">
        <f>Q137*H137</f>
        <v>0</v>
      </c>
      <c r="S137" s="101">
        <v>0</v>
      </c>
      <c r="T137" s="100">
        <f>S137*H137</f>
        <v>0</v>
      </c>
      <c r="AR137" s="98" t="s">
        <v>87</v>
      </c>
      <c r="AT137" s="98" t="s">
        <v>94</v>
      </c>
      <c r="AU137" s="98" t="s">
        <v>0</v>
      </c>
      <c r="AY137" s="69" t="s">
        <v>86</v>
      </c>
      <c r="BE137" s="99">
        <f>IF(N137="základní",J137,0)</f>
        <v>0</v>
      </c>
      <c r="BF137" s="99">
        <f>IF(N137="snížená",J137,0)</f>
        <v>0</v>
      </c>
      <c r="BG137" s="99">
        <f>IF(N137="zákl. přenesená",J137,0)</f>
        <v>0</v>
      </c>
      <c r="BH137" s="99">
        <f>IF(N137="sníž. přenesená",J137,0)</f>
        <v>0</v>
      </c>
      <c r="BI137" s="99">
        <f>IF(N137="nulová",J137,0)</f>
        <v>0</v>
      </c>
      <c r="BJ137" s="69" t="s">
        <v>5</v>
      </c>
      <c r="BK137" s="99">
        <f>ROUND(I137*H137,1)</f>
        <v>0</v>
      </c>
      <c r="BL137" s="69" t="s">
        <v>87</v>
      </c>
      <c r="BM137" s="98" t="s">
        <v>334</v>
      </c>
    </row>
    <row r="138" spans="2:65" s="90" customFormat="1">
      <c r="B138" s="94"/>
      <c r="D138" s="89" t="s">
        <v>88</v>
      </c>
      <c r="E138" s="91" t="s">
        <v>1</v>
      </c>
      <c r="F138" s="97" t="s">
        <v>333</v>
      </c>
      <c r="H138" s="96">
        <v>1262.4000000000001</v>
      </c>
      <c r="I138" s="95"/>
      <c r="L138" s="94"/>
      <c r="M138" s="93"/>
      <c r="T138" s="92"/>
      <c r="AT138" s="91" t="s">
        <v>88</v>
      </c>
      <c r="AU138" s="91" t="s">
        <v>0</v>
      </c>
      <c r="AV138" s="90" t="s">
        <v>0</v>
      </c>
      <c r="AW138" s="90" t="s">
        <v>63</v>
      </c>
      <c r="AX138" s="90" t="s">
        <v>5</v>
      </c>
      <c r="AY138" s="91" t="s">
        <v>86</v>
      </c>
    </row>
    <row r="139" spans="2:65" s="2" customFormat="1" ht="24.25" customHeight="1">
      <c r="B139" s="112"/>
      <c r="C139" s="111" t="s">
        <v>228</v>
      </c>
      <c r="D139" s="111" t="s">
        <v>94</v>
      </c>
      <c r="E139" s="110" t="s">
        <v>332</v>
      </c>
      <c r="F139" s="109" t="s">
        <v>331</v>
      </c>
      <c r="G139" s="108" t="s">
        <v>296</v>
      </c>
      <c r="H139" s="107">
        <v>30</v>
      </c>
      <c r="I139" s="106"/>
      <c r="J139" s="105">
        <f>ROUND(I139*H139,1)</f>
        <v>0</v>
      </c>
      <c r="K139" s="104"/>
      <c r="L139" s="3"/>
      <c r="M139" s="103" t="s">
        <v>1</v>
      </c>
      <c r="N139" s="102" t="s">
        <v>56</v>
      </c>
      <c r="P139" s="101">
        <f>O139*H139</f>
        <v>0</v>
      </c>
      <c r="Q139" s="101">
        <v>0</v>
      </c>
      <c r="R139" s="101">
        <f>Q139*H139</f>
        <v>0</v>
      </c>
      <c r="S139" s="101">
        <v>0</v>
      </c>
      <c r="T139" s="100">
        <f>S139*H139</f>
        <v>0</v>
      </c>
      <c r="AR139" s="98" t="s">
        <v>87</v>
      </c>
      <c r="AT139" s="98" t="s">
        <v>94</v>
      </c>
      <c r="AU139" s="98" t="s">
        <v>0</v>
      </c>
      <c r="AY139" s="69" t="s">
        <v>86</v>
      </c>
      <c r="BE139" s="99">
        <f>IF(N139="základní",J139,0)</f>
        <v>0</v>
      </c>
      <c r="BF139" s="99">
        <f>IF(N139="snížená",J139,0)</f>
        <v>0</v>
      </c>
      <c r="BG139" s="99">
        <f>IF(N139="zákl. přenesená",J139,0)</f>
        <v>0</v>
      </c>
      <c r="BH139" s="99">
        <f>IF(N139="sníž. přenesená",J139,0)</f>
        <v>0</v>
      </c>
      <c r="BI139" s="99">
        <f>IF(N139="nulová",J139,0)</f>
        <v>0</v>
      </c>
      <c r="BJ139" s="69" t="s">
        <v>5</v>
      </c>
      <c r="BK139" s="99">
        <f>ROUND(I139*H139,1)</f>
        <v>0</v>
      </c>
      <c r="BL139" s="69" t="s">
        <v>87</v>
      </c>
      <c r="BM139" s="98" t="s">
        <v>330</v>
      </c>
    </row>
    <row r="140" spans="2:65" s="90" customFormat="1">
      <c r="B140" s="94"/>
      <c r="D140" s="89" t="s">
        <v>88</v>
      </c>
      <c r="E140" s="91" t="s">
        <v>1</v>
      </c>
      <c r="F140" s="97" t="s">
        <v>329</v>
      </c>
      <c r="H140" s="96">
        <v>30</v>
      </c>
      <c r="I140" s="95"/>
      <c r="L140" s="94"/>
      <c r="M140" s="93"/>
      <c r="T140" s="92"/>
      <c r="AT140" s="91" t="s">
        <v>88</v>
      </c>
      <c r="AU140" s="91" t="s">
        <v>0</v>
      </c>
      <c r="AV140" s="90" t="s">
        <v>0</v>
      </c>
      <c r="AW140" s="90" t="s">
        <v>63</v>
      </c>
      <c r="AX140" s="90" t="s">
        <v>5</v>
      </c>
      <c r="AY140" s="91" t="s">
        <v>86</v>
      </c>
    </row>
    <row r="141" spans="2:65" s="2" customFormat="1" ht="16.5" customHeight="1">
      <c r="B141" s="112"/>
      <c r="C141" s="111" t="s">
        <v>328</v>
      </c>
      <c r="D141" s="111" t="s">
        <v>94</v>
      </c>
      <c r="E141" s="110" t="s">
        <v>327</v>
      </c>
      <c r="F141" s="109" t="s">
        <v>326</v>
      </c>
      <c r="G141" s="108" t="s">
        <v>311</v>
      </c>
      <c r="H141" s="107">
        <v>9027</v>
      </c>
      <c r="I141" s="106"/>
      <c r="J141" s="105">
        <f>ROUND(I141*H141,1)</f>
        <v>0</v>
      </c>
      <c r="K141" s="104"/>
      <c r="L141" s="3"/>
      <c r="M141" s="103" t="s">
        <v>1</v>
      </c>
      <c r="N141" s="102" t="s">
        <v>56</v>
      </c>
      <c r="P141" s="101">
        <f>O141*H141</f>
        <v>0</v>
      </c>
      <c r="Q141" s="101">
        <v>0</v>
      </c>
      <c r="R141" s="101">
        <f>Q141*H141</f>
        <v>0</v>
      </c>
      <c r="S141" s="101">
        <v>0</v>
      </c>
      <c r="T141" s="100">
        <f>S141*H141</f>
        <v>0</v>
      </c>
      <c r="AR141" s="98" t="s">
        <v>87</v>
      </c>
      <c r="AT141" s="98" t="s">
        <v>94</v>
      </c>
      <c r="AU141" s="98" t="s">
        <v>0</v>
      </c>
      <c r="AY141" s="69" t="s">
        <v>86</v>
      </c>
      <c r="BE141" s="99">
        <f>IF(N141="základní",J141,0)</f>
        <v>0</v>
      </c>
      <c r="BF141" s="99">
        <f>IF(N141="snížená",J141,0)</f>
        <v>0</v>
      </c>
      <c r="BG141" s="99">
        <f>IF(N141="zákl. přenesená",J141,0)</f>
        <v>0</v>
      </c>
      <c r="BH141" s="99">
        <f>IF(N141="sníž. přenesená",J141,0)</f>
        <v>0</v>
      </c>
      <c r="BI141" s="99">
        <f>IF(N141="nulová",J141,0)</f>
        <v>0</v>
      </c>
      <c r="BJ141" s="69" t="s">
        <v>5</v>
      </c>
      <c r="BK141" s="99">
        <f>ROUND(I141*H141,1)</f>
        <v>0</v>
      </c>
      <c r="BL141" s="69" t="s">
        <v>87</v>
      </c>
      <c r="BM141" s="98" t="s">
        <v>325</v>
      </c>
    </row>
    <row r="142" spans="2:65" s="90" customFormat="1">
      <c r="B142" s="94"/>
      <c r="D142" s="89" t="s">
        <v>88</v>
      </c>
      <c r="E142" s="91" t="s">
        <v>1</v>
      </c>
      <c r="F142" s="97" t="s">
        <v>324</v>
      </c>
      <c r="H142" s="96">
        <v>9027</v>
      </c>
      <c r="I142" s="95"/>
      <c r="L142" s="94"/>
      <c r="M142" s="93"/>
      <c r="T142" s="92"/>
      <c r="AT142" s="91" t="s">
        <v>88</v>
      </c>
      <c r="AU142" s="91" t="s">
        <v>0</v>
      </c>
      <c r="AV142" s="90" t="s">
        <v>0</v>
      </c>
      <c r="AW142" s="90" t="s">
        <v>63</v>
      </c>
      <c r="AX142" s="90" t="s">
        <v>5</v>
      </c>
      <c r="AY142" s="91" t="s">
        <v>86</v>
      </c>
    </row>
    <row r="143" spans="2:65" s="2" customFormat="1" ht="24.25" customHeight="1">
      <c r="B143" s="112"/>
      <c r="C143" s="111" t="s">
        <v>199</v>
      </c>
      <c r="D143" s="111" t="s">
        <v>94</v>
      </c>
      <c r="E143" s="110" t="s">
        <v>323</v>
      </c>
      <c r="F143" s="109" t="s">
        <v>322</v>
      </c>
      <c r="G143" s="108" t="s">
        <v>296</v>
      </c>
      <c r="H143" s="107">
        <v>225.67500000000001</v>
      </c>
      <c r="I143" s="106"/>
      <c r="J143" s="105">
        <f>ROUND(I143*H143,1)</f>
        <v>0</v>
      </c>
      <c r="K143" s="104"/>
      <c r="L143" s="3"/>
      <c r="M143" s="103" t="s">
        <v>1</v>
      </c>
      <c r="N143" s="102" t="s">
        <v>56</v>
      </c>
      <c r="P143" s="101">
        <f>O143*H143</f>
        <v>0</v>
      </c>
      <c r="Q143" s="101">
        <v>0</v>
      </c>
      <c r="R143" s="101">
        <f>Q143*H143</f>
        <v>0</v>
      </c>
      <c r="S143" s="101">
        <v>0</v>
      </c>
      <c r="T143" s="100">
        <f>S143*H143</f>
        <v>0</v>
      </c>
      <c r="AR143" s="98" t="s">
        <v>87</v>
      </c>
      <c r="AT143" s="98" t="s">
        <v>94</v>
      </c>
      <c r="AU143" s="98" t="s">
        <v>0</v>
      </c>
      <c r="AY143" s="69" t="s">
        <v>86</v>
      </c>
      <c r="BE143" s="99">
        <f>IF(N143="základní",J143,0)</f>
        <v>0</v>
      </c>
      <c r="BF143" s="99">
        <f>IF(N143="snížená",J143,0)</f>
        <v>0</v>
      </c>
      <c r="BG143" s="99">
        <f>IF(N143="zákl. přenesená",J143,0)</f>
        <v>0</v>
      </c>
      <c r="BH143" s="99">
        <f>IF(N143="sníž. přenesená",J143,0)</f>
        <v>0</v>
      </c>
      <c r="BI143" s="99">
        <f>IF(N143="nulová",J143,0)</f>
        <v>0</v>
      </c>
      <c r="BJ143" s="69" t="s">
        <v>5</v>
      </c>
      <c r="BK143" s="99">
        <f>ROUND(I143*H143,1)</f>
        <v>0</v>
      </c>
      <c r="BL143" s="69" t="s">
        <v>87</v>
      </c>
      <c r="BM143" s="98" t="s">
        <v>321</v>
      </c>
    </row>
    <row r="144" spans="2:65" s="124" customFormat="1">
      <c r="B144" s="128"/>
      <c r="D144" s="89" t="s">
        <v>88</v>
      </c>
      <c r="E144" s="125" t="s">
        <v>1</v>
      </c>
      <c r="F144" s="130" t="s">
        <v>320</v>
      </c>
      <c r="H144" s="125" t="s">
        <v>1</v>
      </c>
      <c r="I144" s="129"/>
      <c r="L144" s="128"/>
      <c r="M144" s="127"/>
      <c r="T144" s="126"/>
      <c r="AT144" s="125" t="s">
        <v>88</v>
      </c>
      <c r="AU144" s="125" t="s">
        <v>0</v>
      </c>
      <c r="AV144" s="124" t="s">
        <v>5</v>
      </c>
      <c r="AW144" s="124" t="s">
        <v>63</v>
      </c>
      <c r="AX144" s="124" t="s">
        <v>13</v>
      </c>
      <c r="AY144" s="125" t="s">
        <v>86</v>
      </c>
    </row>
    <row r="145" spans="2:65" s="90" customFormat="1">
      <c r="B145" s="94"/>
      <c r="D145" s="89" t="s">
        <v>88</v>
      </c>
      <c r="E145" s="91" t="s">
        <v>1</v>
      </c>
      <c r="F145" s="97" t="s">
        <v>319</v>
      </c>
      <c r="H145" s="96">
        <v>225.67500000000001</v>
      </c>
      <c r="I145" s="95"/>
      <c r="L145" s="94"/>
      <c r="M145" s="93"/>
      <c r="T145" s="92"/>
      <c r="AT145" s="91" t="s">
        <v>88</v>
      </c>
      <c r="AU145" s="91" t="s">
        <v>0</v>
      </c>
      <c r="AV145" s="90" t="s">
        <v>0</v>
      </c>
      <c r="AW145" s="90" t="s">
        <v>63</v>
      </c>
      <c r="AX145" s="90" t="s">
        <v>5</v>
      </c>
      <c r="AY145" s="91" t="s">
        <v>86</v>
      </c>
    </row>
    <row r="146" spans="2:65" s="2" customFormat="1" ht="16.5" customHeight="1">
      <c r="B146" s="112"/>
      <c r="C146" s="141" t="s">
        <v>221</v>
      </c>
      <c r="D146" s="141" t="s">
        <v>109</v>
      </c>
      <c r="E146" s="140" t="s">
        <v>318</v>
      </c>
      <c r="F146" s="139" t="s">
        <v>317</v>
      </c>
      <c r="G146" s="138" t="s">
        <v>102</v>
      </c>
      <c r="H146" s="137">
        <v>383.64800000000002</v>
      </c>
      <c r="I146" s="136"/>
      <c r="J146" s="135">
        <f>ROUND(I146*H146,1)</f>
        <v>0</v>
      </c>
      <c r="K146" s="134"/>
      <c r="L146" s="133"/>
      <c r="M146" s="132" t="s">
        <v>1</v>
      </c>
      <c r="N146" s="131" t="s">
        <v>56</v>
      </c>
      <c r="P146" s="101">
        <f>O146*H146</f>
        <v>0</v>
      </c>
      <c r="Q146" s="101">
        <v>1</v>
      </c>
      <c r="R146" s="101">
        <f>Q146*H146</f>
        <v>383.64800000000002</v>
      </c>
      <c r="S146" s="101">
        <v>0</v>
      </c>
      <c r="T146" s="100">
        <f>S146*H146</f>
        <v>0</v>
      </c>
      <c r="AR146" s="98" t="s">
        <v>199</v>
      </c>
      <c r="AT146" s="98" t="s">
        <v>109</v>
      </c>
      <c r="AU146" s="98" t="s">
        <v>0</v>
      </c>
      <c r="AY146" s="69" t="s">
        <v>86</v>
      </c>
      <c r="BE146" s="99">
        <f>IF(N146="základní",J146,0)</f>
        <v>0</v>
      </c>
      <c r="BF146" s="99">
        <f>IF(N146="snížená",J146,0)</f>
        <v>0</v>
      </c>
      <c r="BG146" s="99">
        <f>IF(N146="zákl. přenesená",J146,0)</f>
        <v>0</v>
      </c>
      <c r="BH146" s="99">
        <f>IF(N146="sníž. přenesená",J146,0)</f>
        <v>0</v>
      </c>
      <c r="BI146" s="99">
        <f>IF(N146="nulová",J146,0)</f>
        <v>0</v>
      </c>
      <c r="BJ146" s="69" t="s">
        <v>5</v>
      </c>
      <c r="BK146" s="99">
        <f>ROUND(I146*H146,1)</f>
        <v>0</v>
      </c>
      <c r="BL146" s="69" t="s">
        <v>87</v>
      </c>
      <c r="BM146" s="98" t="s">
        <v>316</v>
      </c>
    </row>
    <row r="147" spans="2:65" s="90" customFormat="1">
      <c r="B147" s="94"/>
      <c r="D147" s="89" t="s">
        <v>88</v>
      </c>
      <c r="E147" s="91" t="s">
        <v>1</v>
      </c>
      <c r="F147" s="97" t="s">
        <v>315</v>
      </c>
      <c r="H147" s="96">
        <v>383.64800000000002</v>
      </c>
      <c r="I147" s="95"/>
      <c r="L147" s="94"/>
      <c r="M147" s="93"/>
      <c r="T147" s="92"/>
      <c r="AT147" s="91" t="s">
        <v>88</v>
      </c>
      <c r="AU147" s="91" t="s">
        <v>0</v>
      </c>
      <c r="AV147" s="90" t="s">
        <v>0</v>
      </c>
      <c r="AW147" s="90" t="s">
        <v>63</v>
      </c>
      <c r="AX147" s="90" t="s">
        <v>5</v>
      </c>
      <c r="AY147" s="91" t="s">
        <v>86</v>
      </c>
    </row>
    <row r="148" spans="2:65" s="2" customFormat="1" ht="37.9" customHeight="1">
      <c r="B148" s="112"/>
      <c r="C148" s="111" t="s">
        <v>314</v>
      </c>
      <c r="D148" s="111" t="s">
        <v>94</v>
      </c>
      <c r="E148" s="110" t="s">
        <v>313</v>
      </c>
      <c r="F148" s="109" t="s">
        <v>312</v>
      </c>
      <c r="G148" s="108" t="s">
        <v>311</v>
      </c>
      <c r="H148" s="107">
        <v>6018</v>
      </c>
      <c r="I148" s="106"/>
      <c r="J148" s="105">
        <f>ROUND(I148*H148,1)</f>
        <v>0</v>
      </c>
      <c r="K148" s="104"/>
      <c r="L148" s="3"/>
      <c r="M148" s="103" t="s">
        <v>1</v>
      </c>
      <c r="N148" s="102" t="s">
        <v>56</v>
      </c>
      <c r="P148" s="101">
        <f>O148*H148</f>
        <v>0</v>
      </c>
      <c r="Q148" s="101">
        <v>0</v>
      </c>
      <c r="R148" s="101">
        <f>Q148*H148</f>
        <v>0</v>
      </c>
      <c r="S148" s="101">
        <v>0</v>
      </c>
      <c r="T148" s="100">
        <f>S148*H148</f>
        <v>0</v>
      </c>
      <c r="AR148" s="98" t="s">
        <v>87</v>
      </c>
      <c r="AT148" s="98" t="s">
        <v>94</v>
      </c>
      <c r="AU148" s="98" t="s">
        <v>0</v>
      </c>
      <c r="AY148" s="69" t="s">
        <v>86</v>
      </c>
      <c r="BE148" s="99">
        <f>IF(N148="základní",J148,0)</f>
        <v>0</v>
      </c>
      <c r="BF148" s="99">
        <f>IF(N148="snížená",J148,0)</f>
        <v>0</v>
      </c>
      <c r="BG148" s="99">
        <f>IF(N148="zákl. přenesená",J148,0)</f>
        <v>0</v>
      </c>
      <c r="BH148" s="99">
        <f>IF(N148="sníž. přenesená",J148,0)</f>
        <v>0</v>
      </c>
      <c r="BI148" s="99">
        <f>IF(N148="nulová",J148,0)</f>
        <v>0</v>
      </c>
      <c r="BJ148" s="69" t="s">
        <v>5</v>
      </c>
      <c r="BK148" s="99">
        <f>ROUND(I148*H148,1)</f>
        <v>0</v>
      </c>
      <c r="BL148" s="69" t="s">
        <v>87</v>
      </c>
      <c r="BM148" s="98" t="s">
        <v>310</v>
      </c>
    </row>
    <row r="149" spans="2:65" s="90" customFormat="1">
      <c r="B149" s="94"/>
      <c r="D149" s="89" t="s">
        <v>88</v>
      </c>
      <c r="E149" s="91" t="s">
        <v>1</v>
      </c>
      <c r="F149" s="97" t="s">
        <v>309</v>
      </c>
      <c r="H149" s="96">
        <v>6018</v>
      </c>
      <c r="I149" s="95"/>
      <c r="L149" s="94"/>
      <c r="M149" s="93"/>
      <c r="T149" s="92"/>
      <c r="AT149" s="91" t="s">
        <v>88</v>
      </c>
      <c r="AU149" s="91" t="s">
        <v>0</v>
      </c>
      <c r="AV149" s="90" t="s">
        <v>0</v>
      </c>
      <c r="AW149" s="90" t="s">
        <v>63</v>
      </c>
      <c r="AX149" s="90" t="s">
        <v>5</v>
      </c>
      <c r="AY149" s="91" t="s">
        <v>86</v>
      </c>
    </row>
    <row r="150" spans="2:65" s="2" customFormat="1" ht="24.25" customHeight="1">
      <c r="B150" s="112"/>
      <c r="C150" s="111" t="s">
        <v>308</v>
      </c>
      <c r="D150" s="111" t="s">
        <v>94</v>
      </c>
      <c r="E150" s="110" t="s">
        <v>307</v>
      </c>
      <c r="F150" s="109" t="s">
        <v>306</v>
      </c>
      <c r="G150" s="108" t="s">
        <v>296</v>
      </c>
      <c r="H150" s="107">
        <v>90.27</v>
      </c>
      <c r="I150" s="106"/>
      <c r="J150" s="105">
        <f>ROUND(I150*H150,1)</f>
        <v>0</v>
      </c>
      <c r="K150" s="104"/>
      <c r="L150" s="3"/>
      <c r="M150" s="103" t="s">
        <v>1</v>
      </c>
      <c r="N150" s="102" t="s">
        <v>56</v>
      </c>
      <c r="P150" s="101">
        <f>O150*H150</f>
        <v>0</v>
      </c>
      <c r="Q150" s="101">
        <v>0</v>
      </c>
      <c r="R150" s="101">
        <f>Q150*H150</f>
        <v>0</v>
      </c>
      <c r="S150" s="101">
        <v>0</v>
      </c>
      <c r="T150" s="100">
        <f>S150*H150</f>
        <v>0</v>
      </c>
      <c r="AR150" s="98" t="s">
        <v>87</v>
      </c>
      <c r="AT150" s="98" t="s">
        <v>94</v>
      </c>
      <c r="AU150" s="98" t="s">
        <v>0</v>
      </c>
      <c r="AY150" s="69" t="s">
        <v>86</v>
      </c>
      <c r="BE150" s="99">
        <f>IF(N150="základní",J150,0)</f>
        <v>0</v>
      </c>
      <c r="BF150" s="99">
        <f>IF(N150="snížená",J150,0)</f>
        <v>0</v>
      </c>
      <c r="BG150" s="99">
        <f>IF(N150="zákl. přenesená",J150,0)</f>
        <v>0</v>
      </c>
      <c r="BH150" s="99">
        <f>IF(N150="sníž. přenesená",J150,0)</f>
        <v>0</v>
      </c>
      <c r="BI150" s="99">
        <f>IF(N150="nulová",J150,0)</f>
        <v>0</v>
      </c>
      <c r="BJ150" s="69" t="s">
        <v>5</v>
      </c>
      <c r="BK150" s="99">
        <f>ROUND(I150*H150,1)</f>
        <v>0</v>
      </c>
      <c r="BL150" s="69" t="s">
        <v>87</v>
      </c>
      <c r="BM150" s="98" t="s">
        <v>305</v>
      </c>
    </row>
    <row r="151" spans="2:65" s="90" customFormat="1">
      <c r="B151" s="94"/>
      <c r="D151" s="89" t="s">
        <v>88</v>
      </c>
      <c r="E151" s="91" t="s">
        <v>1</v>
      </c>
      <c r="F151" s="97" t="s">
        <v>304</v>
      </c>
      <c r="H151" s="96">
        <v>90.27</v>
      </c>
      <c r="I151" s="95"/>
      <c r="L151" s="94"/>
      <c r="M151" s="93"/>
      <c r="T151" s="92"/>
      <c r="AT151" s="91" t="s">
        <v>88</v>
      </c>
      <c r="AU151" s="91" t="s">
        <v>0</v>
      </c>
      <c r="AV151" s="90" t="s">
        <v>0</v>
      </c>
      <c r="AW151" s="90" t="s">
        <v>63</v>
      </c>
      <c r="AX151" s="90" t="s">
        <v>5</v>
      </c>
      <c r="AY151" s="91" t="s">
        <v>86</v>
      </c>
    </row>
    <row r="152" spans="2:65" s="2" customFormat="1" ht="16.5" customHeight="1">
      <c r="B152" s="112"/>
      <c r="C152" s="141" t="s">
        <v>81</v>
      </c>
      <c r="D152" s="141" t="s">
        <v>109</v>
      </c>
      <c r="E152" s="140" t="s">
        <v>303</v>
      </c>
      <c r="F152" s="139" t="s">
        <v>302</v>
      </c>
      <c r="G152" s="138" t="s">
        <v>102</v>
      </c>
      <c r="H152" s="137">
        <v>153.459</v>
      </c>
      <c r="I152" s="136"/>
      <c r="J152" s="135">
        <f>ROUND(I152*H152,1)</f>
        <v>0</v>
      </c>
      <c r="K152" s="134"/>
      <c r="L152" s="133"/>
      <c r="M152" s="132" t="s">
        <v>1</v>
      </c>
      <c r="N152" s="131" t="s">
        <v>56</v>
      </c>
      <c r="P152" s="101">
        <f>O152*H152</f>
        <v>0</v>
      </c>
      <c r="Q152" s="101">
        <v>1</v>
      </c>
      <c r="R152" s="101">
        <f>Q152*H152</f>
        <v>153.459</v>
      </c>
      <c r="S152" s="101">
        <v>0</v>
      </c>
      <c r="T152" s="100">
        <f>S152*H152</f>
        <v>0</v>
      </c>
      <c r="AR152" s="98" t="s">
        <v>199</v>
      </c>
      <c r="AT152" s="98" t="s">
        <v>109</v>
      </c>
      <c r="AU152" s="98" t="s">
        <v>0</v>
      </c>
      <c r="AY152" s="69" t="s">
        <v>86</v>
      </c>
      <c r="BE152" s="99">
        <f>IF(N152="základní",J152,0)</f>
        <v>0</v>
      </c>
      <c r="BF152" s="99">
        <f>IF(N152="snížená",J152,0)</f>
        <v>0</v>
      </c>
      <c r="BG152" s="99">
        <f>IF(N152="zákl. přenesená",J152,0)</f>
        <v>0</v>
      </c>
      <c r="BH152" s="99">
        <f>IF(N152="sníž. přenesená",J152,0)</f>
        <v>0</v>
      </c>
      <c r="BI152" s="99">
        <f>IF(N152="nulová",J152,0)</f>
        <v>0</v>
      </c>
      <c r="BJ152" s="69" t="s">
        <v>5</v>
      </c>
      <c r="BK152" s="99">
        <f>ROUND(I152*H152,1)</f>
        <v>0</v>
      </c>
      <c r="BL152" s="69" t="s">
        <v>87</v>
      </c>
      <c r="BM152" s="98" t="s">
        <v>301</v>
      </c>
    </row>
    <row r="153" spans="2:65" s="90" customFormat="1">
      <c r="B153" s="94"/>
      <c r="D153" s="89" t="s">
        <v>88</v>
      </c>
      <c r="E153" s="91" t="s">
        <v>1</v>
      </c>
      <c r="F153" s="97" t="s">
        <v>300</v>
      </c>
      <c r="H153" s="96">
        <v>153.459</v>
      </c>
      <c r="I153" s="95"/>
      <c r="L153" s="94"/>
      <c r="M153" s="93"/>
      <c r="T153" s="92"/>
      <c r="AT153" s="91" t="s">
        <v>88</v>
      </c>
      <c r="AU153" s="91" t="s">
        <v>0</v>
      </c>
      <c r="AV153" s="90" t="s">
        <v>0</v>
      </c>
      <c r="AW153" s="90" t="s">
        <v>63</v>
      </c>
      <c r="AX153" s="90" t="s">
        <v>5</v>
      </c>
      <c r="AY153" s="91" t="s">
        <v>86</v>
      </c>
    </row>
    <row r="154" spans="2:65" s="2" customFormat="1" ht="33" customHeight="1">
      <c r="B154" s="112"/>
      <c r="C154" s="111" t="s">
        <v>299</v>
      </c>
      <c r="D154" s="111" t="s">
        <v>94</v>
      </c>
      <c r="E154" s="110" t="s">
        <v>298</v>
      </c>
      <c r="F154" s="109" t="s">
        <v>297</v>
      </c>
      <c r="G154" s="108" t="s">
        <v>296</v>
      </c>
      <c r="H154" s="107">
        <v>225.67500000000001</v>
      </c>
      <c r="I154" s="106"/>
      <c r="J154" s="105">
        <f>ROUND(I154*H154,1)</f>
        <v>0</v>
      </c>
      <c r="K154" s="104"/>
      <c r="L154" s="3"/>
      <c r="M154" s="103" t="s">
        <v>1</v>
      </c>
      <c r="N154" s="102" t="s">
        <v>56</v>
      </c>
      <c r="P154" s="101">
        <f>O154*H154</f>
        <v>0</v>
      </c>
      <c r="Q154" s="101">
        <v>0</v>
      </c>
      <c r="R154" s="101">
        <f>Q154*H154</f>
        <v>0</v>
      </c>
      <c r="S154" s="101">
        <v>0</v>
      </c>
      <c r="T154" s="100">
        <f>S154*H154</f>
        <v>0</v>
      </c>
      <c r="AR154" s="98" t="s">
        <v>87</v>
      </c>
      <c r="AT154" s="98" t="s">
        <v>94</v>
      </c>
      <c r="AU154" s="98" t="s">
        <v>0</v>
      </c>
      <c r="AY154" s="69" t="s">
        <v>86</v>
      </c>
      <c r="BE154" s="99">
        <f>IF(N154="základní",J154,0)</f>
        <v>0</v>
      </c>
      <c r="BF154" s="99">
        <f>IF(N154="snížená",J154,0)</f>
        <v>0</v>
      </c>
      <c r="BG154" s="99">
        <f>IF(N154="zákl. přenesená",J154,0)</f>
        <v>0</v>
      </c>
      <c r="BH154" s="99">
        <f>IF(N154="sníž. přenesená",J154,0)</f>
        <v>0</v>
      </c>
      <c r="BI154" s="99">
        <f>IF(N154="nulová",J154,0)</f>
        <v>0</v>
      </c>
      <c r="BJ154" s="69" t="s">
        <v>5</v>
      </c>
      <c r="BK154" s="99">
        <f>ROUND(I154*H154,1)</f>
        <v>0</v>
      </c>
      <c r="BL154" s="69" t="s">
        <v>87</v>
      </c>
      <c r="BM154" s="98" t="s">
        <v>295</v>
      </c>
    </row>
    <row r="155" spans="2:65" s="90" customFormat="1">
      <c r="B155" s="94"/>
      <c r="D155" s="89" t="s">
        <v>88</v>
      </c>
      <c r="E155" s="91" t="s">
        <v>294</v>
      </c>
      <c r="F155" s="97" t="s">
        <v>293</v>
      </c>
      <c r="H155" s="96">
        <v>225.67500000000001</v>
      </c>
      <c r="I155" s="95"/>
      <c r="L155" s="94"/>
      <c r="M155" s="93"/>
      <c r="T155" s="92"/>
      <c r="AT155" s="91" t="s">
        <v>88</v>
      </c>
      <c r="AU155" s="91" t="s">
        <v>0</v>
      </c>
      <c r="AV155" s="90" t="s">
        <v>0</v>
      </c>
      <c r="AW155" s="90" t="s">
        <v>63</v>
      </c>
      <c r="AX155" s="90" t="s">
        <v>5</v>
      </c>
      <c r="AY155" s="91" t="s">
        <v>86</v>
      </c>
    </row>
    <row r="156" spans="2:65" s="124" customFormat="1">
      <c r="B156" s="128"/>
      <c r="D156" s="89" t="s">
        <v>88</v>
      </c>
      <c r="E156" s="125" t="s">
        <v>1</v>
      </c>
      <c r="F156" s="130" t="s">
        <v>292</v>
      </c>
      <c r="H156" s="125" t="s">
        <v>1</v>
      </c>
      <c r="I156" s="129"/>
      <c r="L156" s="128"/>
      <c r="M156" s="127"/>
      <c r="T156" s="126"/>
      <c r="AT156" s="125" t="s">
        <v>88</v>
      </c>
      <c r="AU156" s="125" t="s">
        <v>0</v>
      </c>
      <c r="AV156" s="124" t="s">
        <v>5</v>
      </c>
      <c r="AW156" s="124" t="s">
        <v>63</v>
      </c>
      <c r="AX156" s="124" t="s">
        <v>13</v>
      </c>
      <c r="AY156" s="125" t="s">
        <v>86</v>
      </c>
    </row>
    <row r="157" spans="2:65" s="113" customFormat="1" ht="22.9" customHeight="1">
      <c r="B157" s="120"/>
      <c r="D157" s="115" t="s">
        <v>14</v>
      </c>
      <c r="E157" s="123" t="s">
        <v>291</v>
      </c>
      <c r="F157" s="123" t="s">
        <v>290</v>
      </c>
      <c r="I157" s="122"/>
      <c r="J157" s="121">
        <f>BK157</f>
        <v>0</v>
      </c>
      <c r="L157" s="120"/>
      <c r="M157" s="119"/>
      <c r="P157" s="118">
        <f>SUM(P158:P182)</f>
        <v>0</v>
      </c>
      <c r="R157" s="118">
        <f>SUM(R158:R182)</f>
        <v>1920.328495</v>
      </c>
      <c r="T157" s="117">
        <f>SUM(T158:T182)</f>
        <v>0</v>
      </c>
      <c r="AR157" s="115" t="s">
        <v>5</v>
      </c>
      <c r="AT157" s="116" t="s">
        <v>14</v>
      </c>
      <c r="AU157" s="116" t="s">
        <v>5</v>
      </c>
      <c r="AY157" s="115" t="s">
        <v>86</v>
      </c>
      <c r="BK157" s="114">
        <f>SUM(BK158:BK182)</f>
        <v>0</v>
      </c>
    </row>
    <row r="158" spans="2:65" s="2" customFormat="1" ht="33" customHeight="1">
      <c r="B158" s="112"/>
      <c r="C158" s="111" t="s">
        <v>289</v>
      </c>
      <c r="D158" s="111" t="s">
        <v>94</v>
      </c>
      <c r="E158" s="110" t="s">
        <v>288</v>
      </c>
      <c r="F158" s="109" t="s">
        <v>287</v>
      </c>
      <c r="G158" s="108" t="s">
        <v>122</v>
      </c>
      <c r="H158" s="107">
        <v>1598</v>
      </c>
      <c r="I158" s="106"/>
      <c r="J158" s="105">
        <f>ROUND(I158*H158,1)</f>
        <v>0</v>
      </c>
      <c r="K158" s="104"/>
      <c r="L158" s="3"/>
      <c r="M158" s="103" t="s">
        <v>1</v>
      </c>
      <c r="N158" s="102" t="s">
        <v>56</v>
      </c>
      <c r="P158" s="101">
        <f>O158*H158</f>
        <v>0</v>
      </c>
      <c r="Q158" s="101">
        <v>0.72870000000000001</v>
      </c>
      <c r="R158" s="101">
        <f>Q158*H158</f>
        <v>1164.4626000000001</v>
      </c>
      <c r="S158" s="101">
        <v>0</v>
      </c>
      <c r="T158" s="100">
        <f>S158*H158</f>
        <v>0</v>
      </c>
      <c r="AR158" s="98" t="s">
        <v>87</v>
      </c>
      <c r="AT158" s="98" t="s">
        <v>94</v>
      </c>
      <c r="AU158" s="98" t="s">
        <v>0</v>
      </c>
      <c r="AY158" s="69" t="s">
        <v>86</v>
      </c>
      <c r="BE158" s="99">
        <f>IF(N158="základní",J158,0)</f>
        <v>0</v>
      </c>
      <c r="BF158" s="99">
        <f>IF(N158="snížená",J158,0)</f>
        <v>0</v>
      </c>
      <c r="BG158" s="99">
        <f>IF(N158="zákl. přenesená",J158,0)</f>
        <v>0</v>
      </c>
      <c r="BH158" s="99">
        <f>IF(N158="sníž. přenesená",J158,0)</f>
        <v>0</v>
      </c>
      <c r="BI158" s="99">
        <f>IF(N158="nulová",J158,0)</f>
        <v>0</v>
      </c>
      <c r="BJ158" s="69" t="s">
        <v>5</v>
      </c>
      <c r="BK158" s="99">
        <f>ROUND(I158*H158,1)</f>
        <v>0</v>
      </c>
      <c r="BL158" s="69" t="s">
        <v>87</v>
      </c>
      <c r="BM158" s="98" t="s">
        <v>286</v>
      </c>
    </row>
    <row r="159" spans="2:65" s="90" customFormat="1">
      <c r="B159" s="94"/>
      <c r="D159" s="89" t="s">
        <v>88</v>
      </c>
      <c r="E159" s="91" t="s">
        <v>1</v>
      </c>
      <c r="F159" s="97" t="s">
        <v>285</v>
      </c>
      <c r="H159" s="96">
        <v>1598</v>
      </c>
      <c r="I159" s="95"/>
      <c r="L159" s="94"/>
      <c r="M159" s="93"/>
      <c r="T159" s="92"/>
      <c r="AT159" s="91" t="s">
        <v>88</v>
      </c>
      <c r="AU159" s="91" t="s">
        <v>0</v>
      </c>
      <c r="AV159" s="90" t="s">
        <v>0</v>
      </c>
      <c r="AW159" s="90" t="s">
        <v>63</v>
      </c>
      <c r="AX159" s="90" t="s">
        <v>5</v>
      </c>
      <c r="AY159" s="91" t="s">
        <v>86</v>
      </c>
    </row>
    <row r="160" spans="2:65" s="2" customFormat="1" ht="24.25" customHeight="1">
      <c r="B160" s="112"/>
      <c r="C160" s="141" t="s">
        <v>284</v>
      </c>
      <c r="D160" s="141" t="s">
        <v>109</v>
      </c>
      <c r="E160" s="140" t="s">
        <v>283</v>
      </c>
      <c r="F160" s="139" t="s">
        <v>282</v>
      </c>
      <c r="G160" s="138" t="s">
        <v>122</v>
      </c>
      <c r="H160" s="137">
        <v>1564</v>
      </c>
      <c r="I160" s="136"/>
      <c r="J160" s="135">
        <f>ROUND(I160*H160,1)</f>
        <v>0</v>
      </c>
      <c r="K160" s="134"/>
      <c r="L160" s="133"/>
      <c r="M160" s="132" t="s">
        <v>1</v>
      </c>
      <c r="N160" s="131" t="s">
        <v>56</v>
      </c>
      <c r="P160" s="101">
        <f>O160*H160</f>
        <v>0</v>
      </c>
      <c r="Q160" s="101">
        <v>5.8500000000000003E-2</v>
      </c>
      <c r="R160" s="101">
        <f>Q160*H160</f>
        <v>91.494</v>
      </c>
      <c r="S160" s="101">
        <v>0</v>
      </c>
      <c r="T160" s="100">
        <f>S160*H160</f>
        <v>0</v>
      </c>
      <c r="AR160" s="98" t="s">
        <v>199</v>
      </c>
      <c r="AT160" s="98" t="s">
        <v>109</v>
      </c>
      <c r="AU160" s="98" t="s">
        <v>0</v>
      </c>
      <c r="AY160" s="69" t="s">
        <v>86</v>
      </c>
      <c r="BE160" s="99">
        <f>IF(N160="základní",J160,0)</f>
        <v>0</v>
      </c>
      <c r="BF160" s="99">
        <f>IF(N160="snížená",J160,0)</f>
        <v>0</v>
      </c>
      <c r="BG160" s="99">
        <f>IF(N160="zákl. přenesená",J160,0)</f>
        <v>0</v>
      </c>
      <c r="BH160" s="99">
        <f>IF(N160="sníž. přenesená",J160,0)</f>
        <v>0</v>
      </c>
      <c r="BI160" s="99">
        <f>IF(N160="nulová",J160,0)</f>
        <v>0</v>
      </c>
      <c r="BJ160" s="69" t="s">
        <v>5</v>
      </c>
      <c r="BK160" s="99">
        <f>ROUND(I160*H160,1)</f>
        <v>0</v>
      </c>
      <c r="BL160" s="69" t="s">
        <v>87</v>
      </c>
      <c r="BM160" s="98" t="s">
        <v>281</v>
      </c>
    </row>
    <row r="161" spans="2:65" s="90" customFormat="1">
      <c r="B161" s="94"/>
      <c r="D161" s="89" t="s">
        <v>88</v>
      </c>
      <c r="F161" s="97" t="s">
        <v>280</v>
      </c>
      <c r="H161" s="96">
        <v>1564</v>
      </c>
      <c r="I161" s="95"/>
      <c r="L161" s="94"/>
      <c r="M161" s="93"/>
      <c r="T161" s="92"/>
      <c r="AT161" s="91" t="s">
        <v>88</v>
      </c>
      <c r="AU161" s="91" t="s">
        <v>0</v>
      </c>
      <c r="AV161" s="90" t="s">
        <v>0</v>
      </c>
      <c r="AW161" s="90" t="s">
        <v>68</v>
      </c>
      <c r="AX161" s="90" t="s">
        <v>5</v>
      </c>
      <c r="AY161" s="91" t="s">
        <v>86</v>
      </c>
    </row>
    <row r="162" spans="2:65" s="2" customFormat="1" ht="24.25" customHeight="1">
      <c r="B162" s="112"/>
      <c r="C162" s="141" t="s">
        <v>93</v>
      </c>
      <c r="D162" s="141" t="s">
        <v>109</v>
      </c>
      <c r="E162" s="140" t="s">
        <v>279</v>
      </c>
      <c r="F162" s="139" t="s">
        <v>278</v>
      </c>
      <c r="G162" s="138" t="s">
        <v>122</v>
      </c>
      <c r="H162" s="137">
        <v>11</v>
      </c>
      <c r="I162" s="136"/>
      <c r="J162" s="135">
        <f>ROUND(I162*H162,1)</f>
        <v>0</v>
      </c>
      <c r="K162" s="134"/>
      <c r="L162" s="133"/>
      <c r="M162" s="132" t="s">
        <v>1</v>
      </c>
      <c r="N162" s="131" t="s">
        <v>56</v>
      </c>
      <c r="P162" s="101">
        <f>O162*H162</f>
        <v>0</v>
      </c>
      <c r="Q162" s="101">
        <v>8.7999999999999995E-2</v>
      </c>
      <c r="R162" s="101">
        <f>Q162*H162</f>
        <v>0.96799999999999997</v>
      </c>
      <c r="S162" s="101">
        <v>0</v>
      </c>
      <c r="T162" s="100">
        <f>S162*H162</f>
        <v>0</v>
      </c>
      <c r="AR162" s="98" t="s">
        <v>199</v>
      </c>
      <c r="AT162" s="98" t="s">
        <v>109</v>
      </c>
      <c r="AU162" s="98" t="s">
        <v>0</v>
      </c>
      <c r="AY162" s="69" t="s">
        <v>86</v>
      </c>
      <c r="BE162" s="99">
        <f>IF(N162="základní",J162,0)</f>
        <v>0</v>
      </c>
      <c r="BF162" s="99">
        <f>IF(N162="snížená",J162,0)</f>
        <v>0</v>
      </c>
      <c r="BG162" s="99">
        <f>IF(N162="zákl. přenesená",J162,0)</f>
        <v>0</v>
      </c>
      <c r="BH162" s="99">
        <f>IF(N162="sníž. přenesená",J162,0)</f>
        <v>0</v>
      </c>
      <c r="BI162" s="99">
        <f>IF(N162="nulová",J162,0)</f>
        <v>0</v>
      </c>
      <c r="BJ162" s="69" t="s">
        <v>5</v>
      </c>
      <c r="BK162" s="99">
        <f>ROUND(I162*H162,1)</f>
        <v>0</v>
      </c>
      <c r="BL162" s="69" t="s">
        <v>87</v>
      </c>
      <c r="BM162" s="98" t="s">
        <v>277</v>
      </c>
    </row>
    <row r="163" spans="2:65" s="90" customFormat="1">
      <c r="B163" s="94"/>
      <c r="D163" s="89" t="s">
        <v>88</v>
      </c>
      <c r="F163" s="97" t="s">
        <v>276</v>
      </c>
      <c r="H163" s="96">
        <v>11</v>
      </c>
      <c r="I163" s="95"/>
      <c r="L163" s="94"/>
      <c r="M163" s="93"/>
      <c r="T163" s="92"/>
      <c r="AT163" s="91" t="s">
        <v>88</v>
      </c>
      <c r="AU163" s="91" t="s">
        <v>0</v>
      </c>
      <c r="AV163" s="90" t="s">
        <v>0</v>
      </c>
      <c r="AW163" s="90" t="s">
        <v>68</v>
      </c>
      <c r="AX163" s="90" t="s">
        <v>5</v>
      </c>
      <c r="AY163" s="91" t="s">
        <v>86</v>
      </c>
    </row>
    <row r="164" spans="2:65" s="2" customFormat="1" ht="24.25" customHeight="1">
      <c r="B164" s="112"/>
      <c r="C164" s="141" t="s">
        <v>275</v>
      </c>
      <c r="D164" s="141" t="s">
        <v>109</v>
      </c>
      <c r="E164" s="140" t="s">
        <v>274</v>
      </c>
      <c r="F164" s="139" t="s">
        <v>273</v>
      </c>
      <c r="G164" s="138" t="s">
        <v>122</v>
      </c>
      <c r="H164" s="137">
        <v>41</v>
      </c>
      <c r="I164" s="136"/>
      <c r="J164" s="135">
        <f>ROUND(I164*H164,1)</f>
        <v>0</v>
      </c>
      <c r="K164" s="134"/>
      <c r="L164" s="133"/>
      <c r="M164" s="132" t="s">
        <v>1</v>
      </c>
      <c r="N164" s="131" t="s">
        <v>56</v>
      </c>
      <c r="P164" s="101">
        <f>O164*H164</f>
        <v>0</v>
      </c>
      <c r="Q164" s="101">
        <v>7.0000000000000007E-2</v>
      </c>
      <c r="R164" s="101">
        <f>Q164*H164</f>
        <v>2.87</v>
      </c>
      <c r="S164" s="101">
        <v>0</v>
      </c>
      <c r="T164" s="100">
        <f>S164*H164</f>
        <v>0</v>
      </c>
      <c r="AR164" s="98" t="s">
        <v>199</v>
      </c>
      <c r="AT164" s="98" t="s">
        <v>109</v>
      </c>
      <c r="AU164" s="98" t="s">
        <v>0</v>
      </c>
      <c r="AY164" s="69" t="s">
        <v>86</v>
      </c>
      <c r="BE164" s="99">
        <f>IF(N164="základní",J164,0)</f>
        <v>0</v>
      </c>
      <c r="BF164" s="99">
        <f>IF(N164="snížená",J164,0)</f>
        <v>0</v>
      </c>
      <c r="BG164" s="99">
        <f>IF(N164="zákl. přenesená",J164,0)</f>
        <v>0</v>
      </c>
      <c r="BH164" s="99">
        <f>IF(N164="sníž. přenesená",J164,0)</f>
        <v>0</v>
      </c>
      <c r="BI164" s="99">
        <f>IF(N164="nulová",J164,0)</f>
        <v>0</v>
      </c>
      <c r="BJ164" s="69" t="s">
        <v>5</v>
      </c>
      <c r="BK164" s="99">
        <f>ROUND(I164*H164,1)</f>
        <v>0</v>
      </c>
      <c r="BL164" s="69" t="s">
        <v>87</v>
      </c>
      <c r="BM164" s="98" t="s">
        <v>272</v>
      </c>
    </row>
    <row r="165" spans="2:65" s="90" customFormat="1">
      <c r="B165" s="94"/>
      <c r="D165" s="89" t="s">
        <v>88</v>
      </c>
      <c r="F165" s="97" t="s">
        <v>271</v>
      </c>
      <c r="H165" s="96">
        <v>41</v>
      </c>
      <c r="I165" s="95"/>
      <c r="L165" s="94"/>
      <c r="M165" s="93"/>
      <c r="T165" s="92"/>
      <c r="AT165" s="91" t="s">
        <v>88</v>
      </c>
      <c r="AU165" s="91" t="s">
        <v>0</v>
      </c>
      <c r="AV165" s="90" t="s">
        <v>0</v>
      </c>
      <c r="AW165" s="90" t="s">
        <v>68</v>
      </c>
      <c r="AX165" s="90" t="s">
        <v>5</v>
      </c>
      <c r="AY165" s="91" t="s">
        <v>86</v>
      </c>
    </row>
    <row r="166" spans="2:65" s="2" customFormat="1" ht="24.25" customHeight="1">
      <c r="B166" s="112"/>
      <c r="C166" s="111" t="s">
        <v>270</v>
      </c>
      <c r="D166" s="111" t="s">
        <v>94</v>
      </c>
      <c r="E166" s="110" t="s">
        <v>269</v>
      </c>
      <c r="F166" s="109" t="s">
        <v>268</v>
      </c>
      <c r="G166" s="108" t="s">
        <v>122</v>
      </c>
      <c r="H166" s="107">
        <v>6332</v>
      </c>
      <c r="I166" s="106"/>
      <c r="J166" s="105">
        <f>ROUND(I166*H166,1)</f>
        <v>0</v>
      </c>
      <c r="K166" s="104"/>
      <c r="L166" s="3"/>
      <c r="M166" s="103" t="s">
        <v>1</v>
      </c>
      <c r="N166" s="102" t="s">
        <v>56</v>
      </c>
      <c r="P166" s="101">
        <f>O166*H166</f>
        <v>0</v>
      </c>
      <c r="Q166" s="101">
        <v>7.0200000000000002E-3</v>
      </c>
      <c r="R166" s="101">
        <f>Q166*H166</f>
        <v>44.45064</v>
      </c>
      <c r="S166" s="101">
        <v>0</v>
      </c>
      <c r="T166" s="100">
        <f>S166*H166</f>
        <v>0</v>
      </c>
      <c r="AR166" s="98" t="s">
        <v>87</v>
      </c>
      <c r="AT166" s="98" t="s">
        <v>94</v>
      </c>
      <c r="AU166" s="98" t="s">
        <v>0</v>
      </c>
      <c r="AY166" s="69" t="s">
        <v>86</v>
      </c>
      <c r="BE166" s="99">
        <f>IF(N166="základní",J166,0)</f>
        <v>0</v>
      </c>
      <c r="BF166" s="99">
        <f>IF(N166="snížená",J166,0)</f>
        <v>0</v>
      </c>
      <c r="BG166" s="99">
        <f>IF(N166="zákl. přenesená",J166,0)</f>
        <v>0</v>
      </c>
      <c r="BH166" s="99">
        <f>IF(N166="sníž. přenesená",J166,0)</f>
        <v>0</v>
      </c>
      <c r="BI166" s="99">
        <f>IF(N166="nulová",J166,0)</f>
        <v>0</v>
      </c>
      <c r="BJ166" s="69" t="s">
        <v>5</v>
      </c>
      <c r="BK166" s="99">
        <f>ROUND(I166*H166,1)</f>
        <v>0</v>
      </c>
      <c r="BL166" s="69" t="s">
        <v>87</v>
      </c>
      <c r="BM166" s="98" t="s">
        <v>267</v>
      </c>
    </row>
    <row r="167" spans="2:65" s="90" customFormat="1">
      <c r="B167" s="94"/>
      <c r="D167" s="89" t="s">
        <v>88</v>
      </c>
      <c r="E167" s="91" t="s">
        <v>1</v>
      </c>
      <c r="F167" s="97" t="s">
        <v>266</v>
      </c>
      <c r="H167" s="96">
        <v>6332</v>
      </c>
      <c r="I167" s="95"/>
      <c r="L167" s="94"/>
      <c r="M167" s="93"/>
      <c r="T167" s="92"/>
      <c r="AT167" s="91" t="s">
        <v>88</v>
      </c>
      <c r="AU167" s="91" t="s">
        <v>0</v>
      </c>
      <c r="AV167" s="90" t="s">
        <v>0</v>
      </c>
      <c r="AW167" s="90" t="s">
        <v>63</v>
      </c>
      <c r="AX167" s="90" t="s">
        <v>5</v>
      </c>
      <c r="AY167" s="91" t="s">
        <v>86</v>
      </c>
    </row>
    <row r="168" spans="2:65" s="2" customFormat="1" ht="16.5" customHeight="1">
      <c r="B168" s="112"/>
      <c r="C168" s="141" t="s">
        <v>265</v>
      </c>
      <c r="D168" s="141" t="s">
        <v>109</v>
      </c>
      <c r="E168" s="140" t="s">
        <v>264</v>
      </c>
      <c r="F168" s="139" t="s">
        <v>263</v>
      </c>
      <c r="G168" s="138" t="s">
        <v>122</v>
      </c>
      <c r="H168" s="137">
        <v>6332</v>
      </c>
      <c r="I168" s="136"/>
      <c r="J168" s="135">
        <f>ROUND(I168*H168,1)</f>
        <v>0</v>
      </c>
      <c r="K168" s="134"/>
      <c r="L168" s="133"/>
      <c r="M168" s="132" t="s">
        <v>1</v>
      </c>
      <c r="N168" s="131" t="s">
        <v>56</v>
      </c>
      <c r="P168" s="101">
        <f>O168*H168</f>
        <v>0</v>
      </c>
      <c r="Q168" s="101">
        <v>9.6000000000000002E-2</v>
      </c>
      <c r="R168" s="101">
        <f>Q168*H168</f>
        <v>607.87199999999996</v>
      </c>
      <c r="S168" s="101">
        <v>0</v>
      </c>
      <c r="T168" s="100">
        <f>S168*H168</f>
        <v>0</v>
      </c>
      <c r="AR168" s="98" t="s">
        <v>199</v>
      </c>
      <c r="AT168" s="98" t="s">
        <v>109</v>
      </c>
      <c r="AU168" s="98" t="s">
        <v>0</v>
      </c>
      <c r="AY168" s="69" t="s">
        <v>86</v>
      </c>
      <c r="BE168" s="99">
        <f>IF(N168="základní",J168,0)</f>
        <v>0</v>
      </c>
      <c r="BF168" s="99">
        <f>IF(N168="snížená",J168,0)</f>
        <v>0</v>
      </c>
      <c r="BG168" s="99">
        <f>IF(N168="zákl. přenesená",J168,0)</f>
        <v>0</v>
      </c>
      <c r="BH168" s="99">
        <f>IF(N168="sníž. přenesená",J168,0)</f>
        <v>0</v>
      </c>
      <c r="BI168" s="99">
        <f>IF(N168="nulová",J168,0)</f>
        <v>0</v>
      </c>
      <c r="BJ168" s="69" t="s">
        <v>5</v>
      </c>
      <c r="BK168" s="99">
        <f>ROUND(I168*H168,1)</f>
        <v>0</v>
      </c>
      <c r="BL168" s="69" t="s">
        <v>87</v>
      </c>
      <c r="BM168" s="98" t="s">
        <v>262</v>
      </c>
    </row>
    <row r="169" spans="2:65" s="2" customFormat="1" ht="16.5" customHeight="1">
      <c r="B169" s="112"/>
      <c r="C169" s="111" t="s">
        <v>261</v>
      </c>
      <c r="D169" s="111" t="s">
        <v>94</v>
      </c>
      <c r="E169" s="110" t="s">
        <v>260</v>
      </c>
      <c r="F169" s="109" t="s">
        <v>259</v>
      </c>
      <c r="G169" s="108" t="s">
        <v>95</v>
      </c>
      <c r="H169" s="107">
        <v>12036</v>
      </c>
      <c r="I169" s="106"/>
      <c r="J169" s="105">
        <f>ROUND(I169*H169,1)</f>
        <v>0</v>
      </c>
      <c r="K169" s="104"/>
      <c r="L169" s="3"/>
      <c r="M169" s="103" t="s">
        <v>1</v>
      </c>
      <c r="N169" s="102" t="s">
        <v>56</v>
      </c>
      <c r="P169" s="101">
        <f>O169*H169</f>
        <v>0</v>
      </c>
      <c r="Q169" s="101">
        <v>0</v>
      </c>
      <c r="R169" s="101">
        <f>Q169*H169</f>
        <v>0</v>
      </c>
      <c r="S169" s="101">
        <v>0</v>
      </c>
      <c r="T169" s="100">
        <f>S169*H169</f>
        <v>0</v>
      </c>
      <c r="AR169" s="98" t="s">
        <v>87</v>
      </c>
      <c r="AT169" s="98" t="s">
        <v>94</v>
      </c>
      <c r="AU169" s="98" t="s">
        <v>0</v>
      </c>
      <c r="AY169" s="69" t="s">
        <v>86</v>
      </c>
      <c r="BE169" s="99">
        <f>IF(N169="základní",J169,0)</f>
        <v>0</v>
      </c>
      <c r="BF169" s="99">
        <f>IF(N169="snížená",J169,0)</f>
        <v>0</v>
      </c>
      <c r="BG169" s="99">
        <f>IF(N169="zákl. přenesená",J169,0)</f>
        <v>0</v>
      </c>
      <c r="BH169" s="99">
        <f>IF(N169="sníž. přenesená",J169,0)</f>
        <v>0</v>
      </c>
      <c r="BI169" s="99">
        <f>IF(N169="nulová",J169,0)</f>
        <v>0</v>
      </c>
      <c r="BJ169" s="69" t="s">
        <v>5</v>
      </c>
      <c r="BK169" s="99">
        <f>ROUND(I169*H169,1)</f>
        <v>0</v>
      </c>
      <c r="BL169" s="69" t="s">
        <v>87</v>
      </c>
      <c r="BM169" s="98" t="s">
        <v>258</v>
      </c>
    </row>
    <row r="170" spans="2:65" s="90" customFormat="1">
      <c r="B170" s="94"/>
      <c r="D170" s="89" t="s">
        <v>88</v>
      </c>
      <c r="E170" s="91" t="s">
        <v>1</v>
      </c>
      <c r="F170" s="97" t="s">
        <v>257</v>
      </c>
      <c r="H170" s="96">
        <v>12036</v>
      </c>
      <c r="I170" s="95"/>
      <c r="L170" s="94"/>
      <c r="M170" s="93"/>
      <c r="T170" s="92"/>
      <c r="AT170" s="91" t="s">
        <v>88</v>
      </c>
      <c r="AU170" s="91" t="s">
        <v>0</v>
      </c>
      <c r="AV170" s="90" t="s">
        <v>0</v>
      </c>
      <c r="AW170" s="90" t="s">
        <v>63</v>
      </c>
      <c r="AX170" s="90" t="s">
        <v>5</v>
      </c>
      <c r="AY170" s="91" t="s">
        <v>86</v>
      </c>
    </row>
    <row r="171" spans="2:65" s="2" customFormat="1" ht="16.5" customHeight="1">
      <c r="B171" s="112"/>
      <c r="C171" s="141" t="s">
        <v>82</v>
      </c>
      <c r="D171" s="141" t="s">
        <v>109</v>
      </c>
      <c r="E171" s="140" t="s">
        <v>256</v>
      </c>
      <c r="F171" s="139" t="s">
        <v>255</v>
      </c>
      <c r="G171" s="138" t="s">
        <v>95</v>
      </c>
      <c r="H171" s="137">
        <v>12637.8</v>
      </c>
      <c r="I171" s="136"/>
      <c r="J171" s="135">
        <f>ROUND(I171*H171,1)</f>
        <v>0</v>
      </c>
      <c r="K171" s="134"/>
      <c r="L171" s="133"/>
      <c r="M171" s="132" t="s">
        <v>1</v>
      </c>
      <c r="N171" s="131" t="s">
        <v>56</v>
      </c>
      <c r="P171" s="101">
        <f>O171*H171</f>
        <v>0</v>
      </c>
      <c r="Q171" s="101">
        <v>1E-4</v>
      </c>
      <c r="R171" s="101">
        <f>Q171*H171</f>
        <v>1.2637799999999999</v>
      </c>
      <c r="S171" s="101">
        <v>0</v>
      </c>
      <c r="T171" s="100">
        <f>S171*H171</f>
        <v>0</v>
      </c>
      <c r="AR171" s="98" t="s">
        <v>199</v>
      </c>
      <c r="AT171" s="98" t="s">
        <v>109</v>
      </c>
      <c r="AU171" s="98" t="s">
        <v>0</v>
      </c>
      <c r="AY171" s="69" t="s">
        <v>86</v>
      </c>
      <c r="BE171" s="99">
        <f>IF(N171="základní",J171,0)</f>
        <v>0</v>
      </c>
      <c r="BF171" s="99">
        <f>IF(N171="snížená",J171,0)</f>
        <v>0</v>
      </c>
      <c r="BG171" s="99">
        <f>IF(N171="zákl. přenesená",J171,0)</f>
        <v>0</v>
      </c>
      <c r="BH171" s="99">
        <f>IF(N171="sníž. přenesená",J171,0)</f>
        <v>0</v>
      </c>
      <c r="BI171" s="99">
        <f>IF(N171="nulová",J171,0)</f>
        <v>0</v>
      </c>
      <c r="BJ171" s="69" t="s">
        <v>5</v>
      </c>
      <c r="BK171" s="99">
        <f>ROUND(I171*H171,1)</f>
        <v>0</v>
      </c>
      <c r="BL171" s="69" t="s">
        <v>87</v>
      </c>
      <c r="BM171" s="98" t="s">
        <v>254</v>
      </c>
    </row>
    <row r="172" spans="2:65" s="90" customFormat="1">
      <c r="B172" s="94"/>
      <c r="D172" s="89" t="s">
        <v>88</v>
      </c>
      <c r="F172" s="97" t="s">
        <v>253</v>
      </c>
      <c r="H172" s="96">
        <v>12637.8</v>
      </c>
      <c r="I172" s="95"/>
      <c r="L172" s="94"/>
      <c r="M172" s="93"/>
      <c r="T172" s="92"/>
      <c r="AT172" s="91" t="s">
        <v>88</v>
      </c>
      <c r="AU172" s="91" t="s">
        <v>0</v>
      </c>
      <c r="AV172" s="90" t="s">
        <v>0</v>
      </c>
      <c r="AW172" s="90" t="s">
        <v>68</v>
      </c>
      <c r="AX172" s="90" t="s">
        <v>5</v>
      </c>
      <c r="AY172" s="91" t="s">
        <v>86</v>
      </c>
    </row>
    <row r="173" spans="2:65" s="2" customFormat="1" ht="24.25" customHeight="1">
      <c r="B173" s="112"/>
      <c r="C173" s="111" t="s">
        <v>252</v>
      </c>
      <c r="D173" s="111" t="s">
        <v>94</v>
      </c>
      <c r="E173" s="110" t="s">
        <v>251</v>
      </c>
      <c r="F173" s="109" t="s">
        <v>250</v>
      </c>
      <c r="G173" s="108" t="s">
        <v>95</v>
      </c>
      <c r="H173" s="107">
        <v>3009</v>
      </c>
      <c r="I173" s="106"/>
      <c r="J173" s="105">
        <f>ROUND(I173*H173,1)</f>
        <v>0</v>
      </c>
      <c r="K173" s="104"/>
      <c r="L173" s="3"/>
      <c r="M173" s="103" t="s">
        <v>1</v>
      </c>
      <c r="N173" s="102" t="s">
        <v>56</v>
      </c>
      <c r="P173" s="101">
        <f>O173*H173</f>
        <v>0</v>
      </c>
      <c r="Q173" s="101">
        <v>0</v>
      </c>
      <c r="R173" s="101">
        <f>Q173*H173</f>
        <v>0</v>
      </c>
      <c r="S173" s="101">
        <v>0</v>
      </c>
      <c r="T173" s="100">
        <f>S173*H173</f>
        <v>0</v>
      </c>
      <c r="AR173" s="98" t="s">
        <v>87</v>
      </c>
      <c r="AT173" s="98" t="s">
        <v>94</v>
      </c>
      <c r="AU173" s="98" t="s">
        <v>0</v>
      </c>
      <c r="AY173" s="69" t="s">
        <v>86</v>
      </c>
      <c r="BE173" s="99">
        <f>IF(N173="základní",J173,0)</f>
        <v>0</v>
      </c>
      <c r="BF173" s="99">
        <f>IF(N173="snížená",J173,0)</f>
        <v>0</v>
      </c>
      <c r="BG173" s="99">
        <f>IF(N173="zákl. přenesená",J173,0)</f>
        <v>0</v>
      </c>
      <c r="BH173" s="99">
        <f>IF(N173="sníž. přenesená",J173,0)</f>
        <v>0</v>
      </c>
      <c r="BI173" s="99">
        <f>IF(N173="nulová",J173,0)</f>
        <v>0</v>
      </c>
      <c r="BJ173" s="69" t="s">
        <v>5</v>
      </c>
      <c r="BK173" s="99">
        <f>ROUND(I173*H173,1)</f>
        <v>0</v>
      </c>
      <c r="BL173" s="69" t="s">
        <v>87</v>
      </c>
      <c r="BM173" s="98" t="s">
        <v>249</v>
      </c>
    </row>
    <row r="174" spans="2:65" s="90" customFormat="1">
      <c r="B174" s="94"/>
      <c r="D174" s="89" t="s">
        <v>88</v>
      </c>
      <c r="E174" s="91" t="s">
        <v>1</v>
      </c>
      <c r="F174" s="97" t="s">
        <v>189</v>
      </c>
      <c r="H174" s="96">
        <v>3009</v>
      </c>
      <c r="I174" s="95"/>
      <c r="L174" s="94"/>
      <c r="M174" s="93"/>
      <c r="T174" s="92"/>
      <c r="AT174" s="91" t="s">
        <v>88</v>
      </c>
      <c r="AU174" s="91" t="s">
        <v>0</v>
      </c>
      <c r="AV174" s="90" t="s">
        <v>0</v>
      </c>
      <c r="AW174" s="90" t="s">
        <v>63</v>
      </c>
      <c r="AX174" s="90" t="s">
        <v>5</v>
      </c>
      <c r="AY174" s="91" t="s">
        <v>86</v>
      </c>
    </row>
    <row r="175" spans="2:65" s="2" customFormat="1" ht="16.5" customHeight="1">
      <c r="B175" s="112"/>
      <c r="C175" s="141" t="s">
        <v>248</v>
      </c>
      <c r="D175" s="141" t="s">
        <v>109</v>
      </c>
      <c r="E175" s="140" t="s">
        <v>247</v>
      </c>
      <c r="F175" s="139" t="s">
        <v>246</v>
      </c>
      <c r="G175" s="138" t="s">
        <v>245</v>
      </c>
      <c r="H175" s="137">
        <v>376.125</v>
      </c>
      <c r="I175" s="136"/>
      <c r="J175" s="135">
        <f>ROUND(I175*H175,1)</f>
        <v>0</v>
      </c>
      <c r="K175" s="134"/>
      <c r="L175" s="133"/>
      <c r="M175" s="132" t="s">
        <v>1</v>
      </c>
      <c r="N175" s="131" t="s">
        <v>56</v>
      </c>
      <c r="P175" s="101">
        <f>O175*H175</f>
        <v>0</v>
      </c>
      <c r="Q175" s="101">
        <v>7.0000000000000001E-3</v>
      </c>
      <c r="R175" s="101">
        <f>Q175*H175</f>
        <v>2.6328749999999999</v>
      </c>
      <c r="S175" s="101">
        <v>0</v>
      </c>
      <c r="T175" s="100">
        <f>S175*H175</f>
        <v>0</v>
      </c>
      <c r="AR175" s="98" t="s">
        <v>199</v>
      </c>
      <c r="AT175" s="98" t="s">
        <v>109</v>
      </c>
      <c r="AU175" s="98" t="s">
        <v>0</v>
      </c>
      <c r="AY175" s="69" t="s">
        <v>86</v>
      </c>
      <c r="BE175" s="99">
        <f>IF(N175="základní",J175,0)</f>
        <v>0</v>
      </c>
      <c r="BF175" s="99">
        <f>IF(N175="snížená",J175,0)</f>
        <v>0</v>
      </c>
      <c r="BG175" s="99">
        <f>IF(N175="zákl. přenesená",J175,0)</f>
        <v>0</v>
      </c>
      <c r="BH175" s="99">
        <f>IF(N175="sníž. přenesená",J175,0)</f>
        <v>0</v>
      </c>
      <c r="BI175" s="99">
        <f>IF(N175="nulová",J175,0)</f>
        <v>0</v>
      </c>
      <c r="BJ175" s="69" t="s">
        <v>5</v>
      </c>
      <c r="BK175" s="99">
        <f>ROUND(I175*H175,1)</f>
        <v>0</v>
      </c>
      <c r="BL175" s="69" t="s">
        <v>87</v>
      </c>
      <c r="BM175" s="98" t="s">
        <v>244</v>
      </c>
    </row>
    <row r="176" spans="2:65" s="90" customFormat="1">
      <c r="B176" s="94"/>
      <c r="D176" s="89" t="s">
        <v>88</v>
      </c>
      <c r="E176" s="91" t="s">
        <v>1</v>
      </c>
      <c r="F176" s="97" t="s">
        <v>243</v>
      </c>
      <c r="H176" s="96">
        <v>376.125</v>
      </c>
      <c r="I176" s="95"/>
      <c r="L176" s="94"/>
      <c r="M176" s="93"/>
      <c r="T176" s="92"/>
      <c r="AT176" s="91" t="s">
        <v>88</v>
      </c>
      <c r="AU176" s="91" t="s">
        <v>0</v>
      </c>
      <c r="AV176" s="90" t="s">
        <v>0</v>
      </c>
      <c r="AW176" s="90" t="s">
        <v>63</v>
      </c>
      <c r="AX176" s="90" t="s">
        <v>5</v>
      </c>
      <c r="AY176" s="91" t="s">
        <v>86</v>
      </c>
    </row>
    <row r="177" spans="2:65" s="2" customFormat="1" ht="16.5" customHeight="1">
      <c r="B177" s="112"/>
      <c r="C177" s="111" t="s">
        <v>242</v>
      </c>
      <c r="D177" s="111" t="s">
        <v>94</v>
      </c>
      <c r="E177" s="110" t="s">
        <v>241</v>
      </c>
      <c r="F177" s="109" t="s">
        <v>240</v>
      </c>
      <c r="G177" s="108" t="s">
        <v>122</v>
      </c>
      <c r="H177" s="107">
        <v>1598</v>
      </c>
      <c r="I177" s="106"/>
      <c r="J177" s="105">
        <f>ROUND(I177*H177,1)</f>
        <v>0</v>
      </c>
      <c r="K177" s="104"/>
      <c r="L177" s="3"/>
      <c r="M177" s="103" t="s">
        <v>1</v>
      </c>
      <c r="N177" s="102" t="s">
        <v>56</v>
      </c>
      <c r="P177" s="101">
        <f>O177*H177</f>
        <v>0</v>
      </c>
      <c r="Q177" s="101">
        <v>0</v>
      </c>
      <c r="R177" s="101">
        <f>Q177*H177</f>
        <v>0</v>
      </c>
      <c r="S177" s="101">
        <v>0</v>
      </c>
      <c r="T177" s="100">
        <f>S177*H177</f>
        <v>0</v>
      </c>
      <c r="AR177" s="98" t="s">
        <v>87</v>
      </c>
      <c r="AT177" s="98" t="s">
        <v>94</v>
      </c>
      <c r="AU177" s="98" t="s">
        <v>0</v>
      </c>
      <c r="AY177" s="69" t="s">
        <v>86</v>
      </c>
      <c r="BE177" s="99">
        <f>IF(N177="základní",J177,0)</f>
        <v>0</v>
      </c>
      <c r="BF177" s="99">
        <f>IF(N177="snížená",J177,0)</f>
        <v>0</v>
      </c>
      <c r="BG177" s="99">
        <f>IF(N177="zákl. přenesená",J177,0)</f>
        <v>0</v>
      </c>
      <c r="BH177" s="99">
        <f>IF(N177="sníž. přenesená",J177,0)</f>
        <v>0</v>
      </c>
      <c r="BI177" s="99">
        <f>IF(N177="nulová",J177,0)</f>
        <v>0</v>
      </c>
      <c r="BJ177" s="69" t="s">
        <v>5</v>
      </c>
      <c r="BK177" s="99">
        <f>ROUND(I177*H177,1)</f>
        <v>0</v>
      </c>
      <c r="BL177" s="69" t="s">
        <v>87</v>
      </c>
      <c r="BM177" s="98" t="s">
        <v>239</v>
      </c>
    </row>
    <row r="178" spans="2:65" s="90" customFormat="1">
      <c r="B178" s="94"/>
      <c r="D178" s="89" t="s">
        <v>88</v>
      </c>
      <c r="E178" s="91" t="s">
        <v>1</v>
      </c>
      <c r="F178" s="97" t="s">
        <v>209</v>
      </c>
      <c r="H178" s="96">
        <v>1598</v>
      </c>
      <c r="I178" s="95"/>
      <c r="L178" s="94"/>
      <c r="M178" s="93"/>
      <c r="T178" s="92"/>
      <c r="AT178" s="91" t="s">
        <v>88</v>
      </c>
      <c r="AU178" s="91" t="s">
        <v>0</v>
      </c>
      <c r="AV178" s="90" t="s">
        <v>0</v>
      </c>
      <c r="AW178" s="90" t="s">
        <v>63</v>
      </c>
      <c r="AX178" s="90" t="s">
        <v>5</v>
      </c>
      <c r="AY178" s="91" t="s">
        <v>86</v>
      </c>
    </row>
    <row r="179" spans="2:65" s="2" customFormat="1" ht="37.9" customHeight="1">
      <c r="B179" s="112"/>
      <c r="C179" s="141" t="s">
        <v>238</v>
      </c>
      <c r="D179" s="141" t="s">
        <v>109</v>
      </c>
      <c r="E179" s="140" t="s">
        <v>237</v>
      </c>
      <c r="F179" s="139" t="s">
        <v>236</v>
      </c>
      <c r="G179" s="138" t="s">
        <v>122</v>
      </c>
      <c r="H179" s="137">
        <v>1725.84</v>
      </c>
      <c r="I179" s="136"/>
      <c r="J179" s="135">
        <f>ROUND(I179*H179,1)</f>
        <v>0</v>
      </c>
      <c r="K179" s="134"/>
      <c r="L179" s="133"/>
      <c r="M179" s="132" t="s">
        <v>1</v>
      </c>
      <c r="N179" s="131" t="s">
        <v>56</v>
      </c>
      <c r="P179" s="101">
        <f>O179*H179</f>
        <v>0</v>
      </c>
      <c r="Q179" s="101">
        <v>2.5000000000000001E-3</v>
      </c>
      <c r="R179" s="101">
        <f>Q179*H179</f>
        <v>4.3145999999999995</v>
      </c>
      <c r="S179" s="101">
        <v>0</v>
      </c>
      <c r="T179" s="100">
        <f>S179*H179</f>
        <v>0</v>
      </c>
      <c r="AR179" s="98" t="s">
        <v>199</v>
      </c>
      <c r="AT179" s="98" t="s">
        <v>109</v>
      </c>
      <c r="AU179" s="98" t="s">
        <v>0</v>
      </c>
      <c r="AY179" s="69" t="s">
        <v>86</v>
      </c>
      <c r="BE179" s="99">
        <f>IF(N179="základní",J179,0)</f>
        <v>0</v>
      </c>
      <c r="BF179" s="99">
        <f>IF(N179="snížená",J179,0)</f>
        <v>0</v>
      </c>
      <c r="BG179" s="99">
        <f>IF(N179="zákl. přenesená",J179,0)</f>
        <v>0</v>
      </c>
      <c r="BH179" s="99">
        <f>IF(N179="sníž. přenesená",J179,0)</f>
        <v>0</v>
      </c>
      <c r="BI179" s="99">
        <f>IF(N179="nulová",J179,0)</f>
        <v>0</v>
      </c>
      <c r="BJ179" s="69" t="s">
        <v>5</v>
      </c>
      <c r="BK179" s="99">
        <f>ROUND(I179*H179,1)</f>
        <v>0</v>
      </c>
      <c r="BL179" s="69" t="s">
        <v>87</v>
      </c>
      <c r="BM179" s="98" t="s">
        <v>235</v>
      </c>
    </row>
    <row r="180" spans="2:65" s="90" customFormat="1">
      <c r="B180" s="94"/>
      <c r="D180" s="89" t="s">
        <v>88</v>
      </c>
      <c r="F180" s="97" t="s">
        <v>234</v>
      </c>
      <c r="H180" s="96">
        <v>1725.84</v>
      </c>
      <c r="I180" s="95"/>
      <c r="L180" s="94"/>
      <c r="M180" s="93"/>
      <c r="T180" s="92"/>
      <c r="AT180" s="91" t="s">
        <v>88</v>
      </c>
      <c r="AU180" s="91" t="s">
        <v>0</v>
      </c>
      <c r="AV180" s="90" t="s">
        <v>0</v>
      </c>
      <c r="AW180" s="90" t="s">
        <v>68</v>
      </c>
      <c r="AX180" s="90" t="s">
        <v>5</v>
      </c>
      <c r="AY180" s="91" t="s">
        <v>86</v>
      </c>
    </row>
    <row r="181" spans="2:65" s="2" customFormat="1" ht="16.5" customHeight="1">
      <c r="B181" s="112"/>
      <c r="C181" s="111" t="s">
        <v>233</v>
      </c>
      <c r="D181" s="111" t="s">
        <v>94</v>
      </c>
      <c r="E181" s="110" t="s">
        <v>232</v>
      </c>
      <c r="F181" s="109" t="s">
        <v>231</v>
      </c>
      <c r="G181" s="108" t="s">
        <v>122</v>
      </c>
      <c r="H181" s="107">
        <v>3196</v>
      </c>
      <c r="I181" s="106"/>
      <c r="J181" s="105">
        <f>ROUND(I181*H181,1)</f>
        <v>0</v>
      </c>
      <c r="K181" s="104"/>
      <c r="L181" s="3"/>
      <c r="M181" s="103" t="s">
        <v>1</v>
      </c>
      <c r="N181" s="102" t="s">
        <v>56</v>
      </c>
      <c r="P181" s="101">
        <f>O181*H181</f>
        <v>0</v>
      </c>
      <c r="Q181" s="101">
        <v>0</v>
      </c>
      <c r="R181" s="101">
        <f>Q181*H181</f>
        <v>0</v>
      </c>
      <c r="S181" s="101">
        <v>0</v>
      </c>
      <c r="T181" s="100">
        <f>S181*H181</f>
        <v>0</v>
      </c>
      <c r="AR181" s="98" t="s">
        <v>87</v>
      </c>
      <c r="AT181" s="98" t="s">
        <v>94</v>
      </c>
      <c r="AU181" s="98" t="s">
        <v>0</v>
      </c>
      <c r="AY181" s="69" t="s">
        <v>86</v>
      </c>
      <c r="BE181" s="99">
        <f>IF(N181="základní",J181,0)</f>
        <v>0</v>
      </c>
      <c r="BF181" s="99">
        <f>IF(N181="snížená",J181,0)</f>
        <v>0</v>
      </c>
      <c r="BG181" s="99">
        <f>IF(N181="zákl. přenesená",J181,0)</f>
        <v>0</v>
      </c>
      <c r="BH181" s="99">
        <f>IF(N181="sníž. přenesená",J181,0)</f>
        <v>0</v>
      </c>
      <c r="BI181" s="99">
        <f>IF(N181="nulová",J181,0)</f>
        <v>0</v>
      </c>
      <c r="BJ181" s="69" t="s">
        <v>5</v>
      </c>
      <c r="BK181" s="99">
        <f>ROUND(I181*H181,1)</f>
        <v>0</v>
      </c>
      <c r="BL181" s="69" t="s">
        <v>87</v>
      </c>
      <c r="BM181" s="98" t="s">
        <v>230</v>
      </c>
    </row>
    <row r="182" spans="2:65" s="90" customFormat="1">
      <c r="B182" s="94"/>
      <c r="D182" s="89" t="s">
        <v>88</v>
      </c>
      <c r="E182" s="91" t="s">
        <v>1</v>
      </c>
      <c r="F182" s="97" t="s">
        <v>229</v>
      </c>
      <c r="H182" s="96">
        <v>3196</v>
      </c>
      <c r="I182" s="95"/>
      <c r="L182" s="94"/>
      <c r="M182" s="93"/>
      <c r="T182" s="92"/>
      <c r="AT182" s="91" t="s">
        <v>88</v>
      </c>
      <c r="AU182" s="91" t="s">
        <v>0</v>
      </c>
      <c r="AV182" s="90" t="s">
        <v>0</v>
      </c>
      <c r="AW182" s="90" t="s">
        <v>63</v>
      </c>
      <c r="AX182" s="90" t="s">
        <v>5</v>
      </c>
      <c r="AY182" s="91" t="s">
        <v>86</v>
      </c>
    </row>
    <row r="183" spans="2:65" s="113" customFormat="1" ht="22.9" customHeight="1">
      <c r="B183" s="120"/>
      <c r="D183" s="115" t="s">
        <v>14</v>
      </c>
      <c r="E183" s="123" t="s">
        <v>228</v>
      </c>
      <c r="F183" s="123" t="s">
        <v>227</v>
      </c>
      <c r="I183" s="122"/>
      <c r="J183" s="121">
        <f>BK183</f>
        <v>0</v>
      </c>
      <c r="L183" s="120"/>
      <c r="M183" s="119"/>
      <c r="P183" s="118">
        <f>SUM(P184:P185)</f>
        <v>0</v>
      </c>
      <c r="R183" s="118">
        <f>SUM(R184:R185)</f>
        <v>0.82073280000000004</v>
      </c>
      <c r="T183" s="117">
        <f>SUM(T184:T185)</f>
        <v>0</v>
      </c>
      <c r="AR183" s="115" t="s">
        <v>5</v>
      </c>
      <c r="AT183" s="116" t="s">
        <v>14</v>
      </c>
      <c r="AU183" s="116" t="s">
        <v>5</v>
      </c>
      <c r="AY183" s="115" t="s">
        <v>86</v>
      </c>
      <c r="BK183" s="114">
        <f>SUM(BK184:BK185)</f>
        <v>0</v>
      </c>
    </row>
    <row r="184" spans="2:65" s="2" customFormat="1" ht="24.25" customHeight="1">
      <c r="B184" s="112"/>
      <c r="C184" s="111" t="s">
        <v>226</v>
      </c>
      <c r="D184" s="111" t="s">
        <v>94</v>
      </c>
      <c r="E184" s="110" t="s">
        <v>225</v>
      </c>
      <c r="F184" s="109" t="s">
        <v>224</v>
      </c>
      <c r="G184" s="108" t="s">
        <v>95</v>
      </c>
      <c r="H184" s="107">
        <v>6392</v>
      </c>
      <c r="I184" s="106"/>
      <c r="J184" s="105">
        <f>ROUND(I184*H184,1)</f>
        <v>0</v>
      </c>
      <c r="K184" s="104"/>
      <c r="L184" s="3"/>
      <c r="M184" s="103" t="s">
        <v>1</v>
      </c>
      <c r="N184" s="102" t="s">
        <v>56</v>
      </c>
      <c r="P184" s="101">
        <f>O184*H184</f>
        <v>0</v>
      </c>
      <c r="Q184" s="101">
        <v>1.284E-4</v>
      </c>
      <c r="R184" s="101">
        <f>Q184*H184</f>
        <v>0.82073280000000004</v>
      </c>
      <c r="S184" s="101">
        <v>0</v>
      </c>
      <c r="T184" s="100">
        <f>S184*H184</f>
        <v>0</v>
      </c>
      <c r="AR184" s="98" t="s">
        <v>87</v>
      </c>
      <c r="AT184" s="98" t="s">
        <v>94</v>
      </c>
      <c r="AU184" s="98" t="s">
        <v>0</v>
      </c>
      <c r="AY184" s="69" t="s">
        <v>86</v>
      </c>
      <c r="BE184" s="99">
        <f>IF(N184="základní",J184,0)</f>
        <v>0</v>
      </c>
      <c r="BF184" s="99">
        <f>IF(N184="snížená",J184,0)</f>
        <v>0</v>
      </c>
      <c r="BG184" s="99">
        <f>IF(N184="zákl. přenesená",J184,0)</f>
        <v>0</v>
      </c>
      <c r="BH184" s="99">
        <f>IF(N184="sníž. přenesená",J184,0)</f>
        <v>0</v>
      </c>
      <c r="BI184" s="99">
        <f>IF(N184="nulová",J184,0)</f>
        <v>0</v>
      </c>
      <c r="BJ184" s="69" t="s">
        <v>5</v>
      </c>
      <c r="BK184" s="99">
        <f>ROUND(I184*H184,1)</f>
        <v>0</v>
      </c>
      <c r="BL184" s="69" t="s">
        <v>87</v>
      </c>
      <c r="BM184" s="98" t="s">
        <v>223</v>
      </c>
    </row>
    <row r="185" spans="2:65" s="90" customFormat="1">
      <c r="B185" s="94"/>
      <c r="D185" s="89" t="s">
        <v>88</v>
      </c>
      <c r="E185" s="91" t="s">
        <v>1</v>
      </c>
      <c r="F185" s="97" t="s">
        <v>222</v>
      </c>
      <c r="H185" s="96">
        <v>6392</v>
      </c>
      <c r="I185" s="95"/>
      <c r="L185" s="94"/>
      <c r="M185" s="93"/>
      <c r="T185" s="92"/>
      <c r="AT185" s="91" t="s">
        <v>88</v>
      </c>
      <c r="AU185" s="91" t="s">
        <v>0</v>
      </c>
      <c r="AV185" s="90" t="s">
        <v>0</v>
      </c>
      <c r="AW185" s="90" t="s">
        <v>63</v>
      </c>
      <c r="AX185" s="90" t="s">
        <v>5</v>
      </c>
      <c r="AY185" s="91" t="s">
        <v>86</v>
      </c>
    </row>
    <row r="186" spans="2:65" s="113" customFormat="1" ht="22.9" customHeight="1">
      <c r="B186" s="120"/>
      <c r="D186" s="115" t="s">
        <v>14</v>
      </c>
      <c r="E186" s="123" t="s">
        <v>221</v>
      </c>
      <c r="F186" s="123" t="s">
        <v>220</v>
      </c>
      <c r="I186" s="122"/>
      <c r="J186" s="121">
        <f>BK186</f>
        <v>0</v>
      </c>
      <c r="L186" s="120"/>
      <c r="M186" s="119"/>
      <c r="P186" s="118">
        <f>SUM(P187:P207)</f>
        <v>0</v>
      </c>
      <c r="R186" s="118">
        <f>SUM(R187:R207)</f>
        <v>0.14037636000000001</v>
      </c>
      <c r="T186" s="117">
        <f>SUM(T187:T207)</f>
        <v>179.17312000000001</v>
      </c>
      <c r="AR186" s="115" t="s">
        <v>5</v>
      </c>
      <c r="AT186" s="116" t="s">
        <v>14</v>
      </c>
      <c r="AU186" s="116" t="s">
        <v>5</v>
      </c>
      <c r="AY186" s="115" t="s">
        <v>86</v>
      </c>
      <c r="BK186" s="114">
        <f>SUM(BK187:BK207)</f>
        <v>0</v>
      </c>
    </row>
    <row r="187" spans="2:65" s="2" customFormat="1" ht="24.25" customHeight="1">
      <c r="B187" s="112"/>
      <c r="C187" s="111" t="s">
        <v>219</v>
      </c>
      <c r="D187" s="111" t="s">
        <v>94</v>
      </c>
      <c r="E187" s="110" t="s">
        <v>218</v>
      </c>
      <c r="F187" s="109" t="s">
        <v>217</v>
      </c>
      <c r="G187" s="108" t="s">
        <v>122</v>
      </c>
      <c r="H187" s="107">
        <v>4</v>
      </c>
      <c r="I187" s="106"/>
      <c r="J187" s="105">
        <f>ROUND(I187*H187,1)</f>
        <v>0</v>
      </c>
      <c r="K187" s="104"/>
      <c r="L187" s="3"/>
      <c r="M187" s="103" t="s">
        <v>1</v>
      </c>
      <c r="N187" s="102" t="s">
        <v>56</v>
      </c>
      <c r="P187" s="101">
        <f>O187*H187</f>
        <v>0</v>
      </c>
      <c r="Q187" s="101">
        <v>1.0000000000000001E-5</v>
      </c>
      <c r="R187" s="101">
        <f>Q187*H187</f>
        <v>4.0000000000000003E-5</v>
      </c>
      <c r="S187" s="101">
        <v>0</v>
      </c>
      <c r="T187" s="100">
        <f>S187*H187</f>
        <v>0</v>
      </c>
      <c r="AR187" s="98" t="s">
        <v>87</v>
      </c>
      <c r="AT187" s="98" t="s">
        <v>94</v>
      </c>
      <c r="AU187" s="98" t="s">
        <v>0</v>
      </c>
      <c r="AY187" s="69" t="s">
        <v>86</v>
      </c>
      <c r="BE187" s="99">
        <f>IF(N187="základní",J187,0)</f>
        <v>0</v>
      </c>
      <c r="BF187" s="99">
        <f>IF(N187="snížená",J187,0)</f>
        <v>0</v>
      </c>
      <c r="BG187" s="99">
        <f>IF(N187="zákl. přenesená",J187,0)</f>
        <v>0</v>
      </c>
      <c r="BH187" s="99">
        <f>IF(N187="sníž. přenesená",J187,0)</f>
        <v>0</v>
      </c>
      <c r="BI187" s="99">
        <f>IF(N187="nulová",J187,0)</f>
        <v>0</v>
      </c>
      <c r="BJ187" s="69" t="s">
        <v>5</v>
      </c>
      <c r="BK187" s="99">
        <f>ROUND(I187*H187,1)</f>
        <v>0</v>
      </c>
      <c r="BL187" s="69" t="s">
        <v>87</v>
      </c>
      <c r="BM187" s="98" t="s">
        <v>216</v>
      </c>
    </row>
    <row r="188" spans="2:65" s="90" customFormat="1">
      <c r="B188" s="94"/>
      <c r="D188" s="89" t="s">
        <v>88</v>
      </c>
      <c r="E188" s="91" t="s">
        <v>1</v>
      </c>
      <c r="F188" s="97" t="s">
        <v>215</v>
      </c>
      <c r="H188" s="96">
        <v>4</v>
      </c>
      <c r="I188" s="95"/>
      <c r="L188" s="94"/>
      <c r="M188" s="93"/>
      <c r="T188" s="92"/>
      <c r="AT188" s="91" t="s">
        <v>88</v>
      </c>
      <c r="AU188" s="91" t="s">
        <v>0</v>
      </c>
      <c r="AV188" s="90" t="s">
        <v>0</v>
      </c>
      <c r="AW188" s="90" t="s">
        <v>63</v>
      </c>
      <c r="AX188" s="90" t="s">
        <v>5</v>
      </c>
      <c r="AY188" s="91" t="s">
        <v>86</v>
      </c>
    </row>
    <row r="189" spans="2:65" s="2" customFormat="1" ht="16.5" customHeight="1">
      <c r="B189" s="112"/>
      <c r="C189" s="111" t="s">
        <v>214</v>
      </c>
      <c r="D189" s="111" t="s">
        <v>94</v>
      </c>
      <c r="E189" s="110" t="s">
        <v>213</v>
      </c>
      <c r="F189" s="109" t="s">
        <v>212</v>
      </c>
      <c r="G189" s="108" t="s">
        <v>122</v>
      </c>
      <c r="H189" s="107">
        <v>1598</v>
      </c>
      <c r="I189" s="106"/>
      <c r="J189" s="105">
        <f>ROUND(I189*H189,1)</f>
        <v>0</v>
      </c>
      <c r="K189" s="104"/>
      <c r="L189" s="3"/>
      <c r="M189" s="103" t="s">
        <v>1</v>
      </c>
      <c r="N189" s="102" t="s">
        <v>56</v>
      </c>
      <c r="P189" s="101">
        <f>O189*H189</f>
        <v>0</v>
      </c>
      <c r="Q189" s="101">
        <v>6.9999999999999994E-5</v>
      </c>
      <c r="R189" s="101">
        <f>Q189*H189</f>
        <v>0.11185999999999999</v>
      </c>
      <c r="S189" s="101">
        <v>0</v>
      </c>
      <c r="T189" s="100">
        <f>S189*H189</f>
        <v>0</v>
      </c>
      <c r="AR189" s="98" t="s">
        <v>87</v>
      </c>
      <c r="AT189" s="98" t="s">
        <v>94</v>
      </c>
      <c r="AU189" s="98" t="s">
        <v>0</v>
      </c>
      <c r="AY189" s="69" t="s">
        <v>86</v>
      </c>
      <c r="BE189" s="99">
        <f>IF(N189="základní",J189,0)</f>
        <v>0</v>
      </c>
      <c r="BF189" s="99">
        <f>IF(N189="snížená",J189,0)</f>
        <v>0</v>
      </c>
      <c r="BG189" s="99">
        <f>IF(N189="zákl. přenesená",J189,0)</f>
        <v>0</v>
      </c>
      <c r="BH189" s="99">
        <f>IF(N189="sníž. přenesená",J189,0)</f>
        <v>0</v>
      </c>
      <c r="BI189" s="99">
        <f>IF(N189="nulová",J189,0)</f>
        <v>0</v>
      </c>
      <c r="BJ189" s="69" t="s">
        <v>5</v>
      </c>
      <c r="BK189" s="99">
        <f>ROUND(I189*H189,1)</f>
        <v>0</v>
      </c>
      <c r="BL189" s="69" t="s">
        <v>87</v>
      </c>
      <c r="BM189" s="98" t="s">
        <v>211</v>
      </c>
    </row>
    <row r="190" spans="2:65" s="124" customFormat="1">
      <c r="B190" s="128"/>
      <c r="D190" s="89" t="s">
        <v>88</v>
      </c>
      <c r="E190" s="125" t="s">
        <v>1</v>
      </c>
      <c r="F190" s="130" t="s">
        <v>210</v>
      </c>
      <c r="H190" s="125" t="s">
        <v>1</v>
      </c>
      <c r="I190" s="129"/>
      <c r="L190" s="128"/>
      <c r="M190" s="127"/>
      <c r="T190" s="126"/>
      <c r="AT190" s="125" t="s">
        <v>88</v>
      </c>
      <c r="AU190" s="125" t="s">
        <v>0</v>
      </c>
      <c r="AV190" s="124" t="s">
        <v>5</v>
      </c>
      <c r="AW190" s="124" t="s">
        <v>63</v>
      </c>
      <c r="AX190" s="124" t="s">
        <v>13</v>
      </c>
      <c r="AY190" s="125" t="s">
        <v>86</v>
      </c>
    </row>
    <row r="191" spans="2:65" s="90" customFormat="1">
      <c r="B191" s="94"/>
      <c r="D191" s="89" t="s">
        <v>88</v>
      </c>
      <c r="E191" s="91" t="s">
        <v>1</v>
      </c>
      <c r="F191" s="97" t="s">
        <v>209</v>
      </c>
      <c r="H191" s="96">
        <v>1598</v>
      </c>
      <c r="I191" s="95"/>
      <c r="L191" s="94"/>
      <c r="M191" s="93"/>
      <c r="T191" s="92"/>
      <c r="AT191" s="91" t="s">
        <v>88</v>
      </c>
      <c r="AU191" s="91" t="s">
        <v>0</v>
      </c>
      <c r="AV191" s="90" t="s">
        <v>0</v>
      </c>
      <c r="AW191" s="90" t="s">
        <v>63</v>
      </c>
      <c r="AX191" s="90" t="s">
        <v>5</v>
      </c>
      <c r="AY191" s="91" t="s">
        <v>86</v>
      </c>
    </row>
    <row r="192" spans="2:65" s="2" customFormat="1" ht="16.5" customHeight="1">
      <c r="B192" s="112"/>
      <c r="C192" s="141" t="s">
        <v>208</v>
      </c>
      <c r="D192" s="141" t="s">
        <v>109</v>
      </c>
      <c r="E192" s="140" t="s">
        <v>207</v>
      </c>
      <c r="F192" s="139" t="s">
        <v>206</v>
      </c>
      <c r="G192" s="138" t="s">
        <v>200</v>
      </c>
      <c r="H192" s="137">
        <v>33.558</v>
      </c>
      <c r="I192" s="136"/>
      <c r="J192" s="135">
        <f>ROUND(I192*H192,1)</f>
        <v>0</v>
      </c>
      <c r="K192" s="134"/>
      <c r="L192" s="133"/>
      <c r="M192" s="132" t="s">
        <v>1</v>
      </c>
      <c r="N192" s="131" t="s">
        <v>56</v>
      </c>
      <c r="P192" s="101">
        <f>O192*H192</f>
        <v>0</v>
      </c>
      <c r="Q192" s="101">
        <v>4.0999999999999999E-4</v>
      </c>
      <c r="R192" s="101">
        <f>Q192*H192</f>
        <v>1.375878E-2</v>
      </c>
      <c r="S192" s="101">
        <v>0</v>
      </c>
      <c r="T192" s="100">
        <f>S192*H192</f>
        <v>0</v>
      </c>
      <c r="AR192" s="98" t="s">
        <v>199</v>
      </c>
      <c r="AT192" s="98" t="s">
        <v>109</v>
      </c>
      <c r="AU192" s="98" t="s">
        <v>0</v>
      </c>
      <c r="AY192" s="69" t="s">
        <v>86</v>
      </c>
      <c r="BE192" s="99">
        <f>IF(N192="základní",J192,0)</f>
        <v>0</v>
      </c>
      <c r="BF192" s="99">
        <f>IF(N192="snížená",J192,0)</f>
        <v>0</v>
      </c>
      <c r="BG192" s="99">
        <f>IF(N192="zákl. přenesená",J192,0)</f>
        <v>0</v>
      </c>
      <c r="BH192" s="99">
        <f>IF(N192="sníž. přenesená",J192,0)</f>
        <v>0</v>
      </c>
      <c r="BI192" s="99">
        <f>IF(N192="nulová",J192,0)</f>
        <v>0</v>
      </c>
      <c r="BJ192" s="69" t="s">
        <v>5</v>
      </c>
      <c r="BK192" s="99">
        <f>ROUND(I192*H192,1)</f>
        <v>0</v>
      </c>
      <c r="BL192" s="69" t="s">
        <v>87</v>
      </c>
      <c r="BM192" s="98" t="s">
        <v>205</v>
      </c>
    </row>
    <row r="193" spans="2:65" s="90" customFormat="1">
      <c r="B193" s="94"/>
      <c r="D193" s="89" t="s">
        <v>88</v>
      </c>
      <c r="E193" s="91" t="s">
        <v>1</v>
      </c>
      <c r="F193" s="97" t="s">
        <v>204</v>
      </c>
      <c r="H193" s="96">
        <v>33.558</v>
      </c>
      <c r="I193" s="95"/>
      <c r="L193" s="94"/>
      <c r="M193" s="93"/>
      <c r="T193" s="92"/>
      <c r="AT193" s="91" t="s">
        <v>88</v>
      </c>
      <c r="AU193" s="91" t="s">
        <v>0</v>
      </c>
      <c r="AV193" s="90" t="s">
        <v>0</v>
      </c>
      <c r="AW193" s="90" t="s">
        <v>63</v>
      </c>
      <c r="AX193" s="90" t="s">
        <v>5</v>
      </c>
      <c r="AY193" s="91" t="s">
        <v>86</v>
      </c>
    </row>
    <row r="194" spans="2:65" s="2" customFormat="1" ht="16.5" customHeight="1">
      <c r="B194" s="112"/>
      <c r="C194" s="141" t="s">
        <v>203</v>
      </c>
      <c r="D194" s="141" t="s">
        <v>109</v>
      </c>
      <c r="E194" s="140" t="s">
        <v>202</v>
      </c>
      <c r="F194" s="139" t="s">
        <v>201</v>
      </c>
      <c r="G194" s="138" t="s">
        <v>200</v>
      </c>
      <c r="H194" s="137">
        <v>33.558</v>
      </c>
      <c r="I194" s="136"/>
      <c r="J194" s="135">
        <f>ROUND(I194*H194,1)</f>
        <v>0</v>
      </c>
      <c r="K194" s="134"/>
      <c r="L194" s="133"/>
      <c r="M194" s="132" t="s">
        <v>1</v>
      </c>
      <c r="N194" s="131" t="s">
        <v>56</v>
      </c>
      <c r="P194" s="101">
        <f>O194*H194</f>
        <v>0</v>
      </c>
      <c r="Q194" s="101">
        <v>4.0999999999999999E-4</v>
      </c>
      <c r="R194" s="101">
        <f>Q194*H194</f>
        <v>1.375878E-2</v>
      </c>
      <c r="S194" s="101">
        <v>0</v>
      </c>
      <c r="T194" s="100">
        <f>S194*H194</f>
        <v>0</v>
      </c>
      <c r="AR194" s="98" t="s">
        <v>199</v>
      </c>
      <c r="AT194" s="98" t="s">
        <v>109</v>
      </c>
      <c r="AU194" s="98" t="s">
        <v>0</v>
      </c>
      <c r="AY194" s="69" t="s">
        <v>86</v>
      </c>
      <c r="BE194" s="99">
        <f>IF(N194="základní",J194,0)</f>
        <v>0</v>
      </c>
      <c r="BF194" s="99">
        <f>IF(N194="snížená",J194,0)</f>
        <v>0</v>
      </c>
      <c r="BG194" s="99">
        <f>IF(N194="zákl. přenesená",J194,0)</f>
        <v>0</v>
      </c>
      <c r="BH194" s="99">
        <f>IF(N194="sníž. přenesená",J194,0)</f>
        <v>0</v>
      </c>
      <c r="BI194" s="99">
        <f>IF(N194="nulová",J194,0)</f>
        <v>0</v>
      </c>
      <c r="BJ194" s="69" t="s">
        <v>5</v>
      </c>
      <c r="BK194" s="99">
        <f>ROUND(I194*H194,1)</f>
        <v>0</v>
      </c>
      <c r="BL194" s="69" t="s">
        <v>87</v>
      </c>
      <c r="BM194" s="98" t="s">
        <v>198</v>
      </c>
    </row>
    <row r="195" spans="2:65" s="2" customFormat="1" ht="24.25" customHeight="1">
      <c r="B195" s="112"/>
      <c r="C195" s="111" t="s">
        <v>110</v>
      </c>
      <c r="D195" s="111" t="s">
        <v>94</v>
      </c>
      <c r="E195" s="110" t="s">
        <v>197</v>
      </c>
      <c r="F195" s="109" t="s">
        <v>196</v>
      </c>
      <c r="G195" s="108" t="s">
        <v>122</v>
      </c>
      <c r="H195" s="107">
        <v>1003</v>
      </c>
      <c r="I195" s="106"/>
      <c r="J195" s="105">
        <f>ROUND(I195*H195,1)</f>
        <v>0</v>
      </c>
      <c r="K195" s="104"/>
      <c r="L195" s="3"/>
      <c r="M195" s="103" t="s">
        <v>1</v>
      </c>
      <c r="N195" s="102" t="s">
        <v>56</v>
      </c>
      <c r="P195" s="101">
        <f>O195*H195</f>
        <v>0</v>
      </c>
      <c r="Q195" s="101">
        <v>0</v>
      </c>
      <c r="R195" s="101">
        <f>Q195*H195</f>
        <v>0</v>
      </c>
      <c r="S195" s="101">
        <v>0.16800000000000001</v>
      </c>
      <c r="T195" s="100">
        <f>S195*H195</f>
        <v>168.50400000000002</v>
      </c>
      <c r="AR195" s="98" t="s">
        <v>87</v>
      </c>
      <c r="AT195" s="98" t="s">
        <v>94</v>
      </c>
      <c r="AU195" s="98" t="s">
        <v>0</v>
      </c>
      <c r="AY195" s="69" t="s">
        <v>86</v>
      </c>
      <c r="BE195" s="99">
        <f>IF(N195="základní",J195,0)</f>
        <v>0</v>
      </c>
      <c r="BF195" s="99">
        <f>IF(N195="snížená",J195,0)</f>
        <v>0</v>
      </c>
      <c r="BG195" s="99">
        <f>IF(N195="zákl. přenesená",J195,0)</f>
        <v>0</v>
      </c>
      <c r="BH195" s="99">
        <f>IF(N195="sníž. přenesená",J195,0)</f>
        <v>0</v>
      </c>
      <c r="BI195" s="99">
        <f>IF(N195="nulová",J195,0)</f>
        <v>0</v>
      </c>
      <c r="BJ195" s="69" t="s">
        <v>5</v>
      </c>
      <c r="BK195" s="99">
        <f>ROUND(I195*H195,1)</f>
        <v>0</v>
      </c>
      <c r="BL195" s="69" t="s">
        <v>87</v>
      </c>
      <c r="BM195" s="98" t="s">
        <v>195</v>
      </c>
    </row>
    <row r="196" spans="2:65" s="90" customFormat="1">
      <c r="B196" s="94"/>
      <c r="D196" s="89" t="s">
        <v>88</v>
      </c>
      <c r="E196" s="91" t="s">
        <v>1</v>
      </c>
      <c r="F196" s="97" t="s">
        <v>194</v>
      </c>
      <c r="H196" s="96">
        <v>1003</v>
      </c>
      <c r="I196" s="95"/>
      <c r="L196" s="94"/>
      <c r="M196" s="93"/>
      <c r="T196" s="92"/>
      <c r="AT196" s="91" t="s">
        <v>88</v>
      </c>
      <c r="AU196" s="91" t="s">
        <v>0</v>
      </c>
      <c r="AV196" s="90" t="s">
        <v>0</v>
      </c>
      <c r="AW196" s="90" t="s">
        <v>63</v>
      </c>
      <c r="AX196" s="90" t="s">
        <v>5</v>
      </c>
      <c r="AY196" s="91" t="s">
        <v>86</v>
      </c>
    </row>
    <row r="197" spans="2:65" s="2" customFormat="1" ht="24.25" customHeight="1">
      <c r="B197" s="112"/>
      <c r="C197" s="111" t="s">
        <v>193</v>
      </c>
      <c r="D197" s="111" t="s">
        <v>94</v>
      </c>
      <c r="E197" s="110" t="s">
        <v>192</v>
      </c>
      <c r="F197" s="109" t="s">
        <v>191</v>
      </c>
      <c r="G197" s="108" t="s">
        <v>95</v>
      </c>
      <c r="H197" s="107">
        <v>3009</v>
      </c>
      <c r="I197" s="106"/>
      <c r="J197" s="105">
        <f>ROUND(I197*H197,1)</f>
        <v>0</v>
      </c>
      <c r="K197" s="104"/>
      <c r="L197" s="3"/>
      <c r="M197" s="103" t="s">
        <v>1</v>
      </c>
      <c r="N197" s="102" t="s">
        <v>56</v>
      </c>
      <c r="P197" s="101">
        <f>O197*H197</f>
        <v>0</v>
      </c>
      <c r="Q197" s="101">
        <v>0</v>
      </c>
      <c r="R197" s="101">
        <f>Q197*H197</f>
        <v>0</v>
      </c>
      <c r="S197" s="101">
        <v>2.48E-3</v>
      </c>
      <c r="T197" s="100">
        <f>S197*H197</f>
        <v>7.4623200000000001</v>
      </c>
      <c r="AR197" s="98" t="s">
        <v>87</v>
      </c>
      <c r="AT197" s="98" t="s">
        <v>94</v>
      </c>
      <c r="AU197" s="98" t="s">
        <v>0</v>
      </c>
      <c r="AY197" s="69" t="s">
        <v>86</v>
      </c>
      <c r="BE197" s="99">
        <f>IF(N197="základní",J197,0)</f>
        <v>0</v>
      </c>
      <c r="BF197" s="99">
        <f>IF(N197="snížená",J197,0)</f>
        <v>0</v>
      </c>
      <c r="BG197" s="99">
        <f>IF(N197="zákl. přenesená",J197,0)</f>
        <v>0</v>
      </c>
      <c r="BH197" s="99">
        <f>IF(N197="sníž. přenesená",J197,0)</f>
        <v>0</v>
      </c>
      <c r="BI197" s="99">
        <f>IF(N197="nulová",J197,0)</f>
        <v>0</v>
      </c>
      <c r="BJ197" s="69" t="s">
        <v>5</v>
      </c>
      <c r="BK197" s="99">
        <f>ROUND(I197*H197,1)</f>
        <v>0</v>
      </c>
      <c r="BL197" s="69" t="s">
        <v>87</v>
      </c>
      <c r="BM197" s="98" t="s">
        <v>190</v>
      </c>
    </row>
    <row r="198" spans="2:65" s="90" customFormat="1">
      <c r="B198" s="94"/>
      <c r="D198" s="89" t="s">
        <v>88</v>
      </c>
      <c r="E198" s="91" t="s">
        <v>189</v>
      </c>
      <c r="F198" s="97" t="s">
        <v>188</v>
      </c>
      <c r="H198" s="96">
        <v>3009</v>
      </c>
      <c r="I198" s="95"/>
      <c r="L198" s="94"/>
      <c r="M198" s="93"/>
      <c r="T198" s="92"/>
      <c r="AT198" s="91" t="s">
        <v>88</v>
      </c>
      <c r="AU198" s="91" t="s">
        <v>0</v>
      </c>
      <c r="AV198" s="90" t="s">
        <v>0</v>
      </c>
      <c r="AW198" s="90" t="s">
        <v>63</v>
      </c>
      <c r="AX198" s="90" t="s">
        <v>5</v>
      </c>
      <c r="AY198" s="91" t="s">
        <v>86</v>
      </c>
    </row>
    <row r="199" spans="2:65" s="2" customFormat="1" ht="16.5" customHeight="1">
      <c r="B199" s="112"/>
      <c r="C199" s="111" t="s">
        <v>187</v>
      </c>
      <c r="D199" s="111" t="s">
        <v>94</v>
      </c>
      <c r="E199" s="110" t="s">
        <v>186</v>
      </c>
      <c r="F199" s="109" t="s">
        <v>185</v>
      </c>
      <c r="G199" s="108" t="s">
        <v>95</v>
      </c>
      <c r="H199" s="107">
        <v>6018</v>
      </c>
      <c r="I199" s="106"/>
      <c r="J199" s="105">
        <f>ROUND(I199*H199,1)</f>
        <v>0</v>
      </c>
      <c r="K199" s="104"/>
      <c r="L199" s="3"/>
      <c r="M199" s="103" t="s">
        <v>1</v>
      </c>
      <c r="N199" s="102" t="s">
        <v>56</v>
      </c>
      <c r="P199" s="101">
        <f>O199*H199</f>
        <v>0</v>
      </c>
      <c r="Q199" s="101">
        <v>0</v>
      </c>
      <c r="R199" s="101">
        <f>Q199*H199</f>
        <v>0</v>
      </c>
      <c r="S199" s="101">
        <v>1E-4</v>
      </c>
      <c r="T199" s="100">
        <f>S199*H199</f>
        <v>0.6018</v>
      </c>
      <c r="AR199" s="98" t="s">
        <v>87</v>
      </c>
      <c r="AT199" s="98" t="s">
        <v>94</v>
      </c>
      <c r="AU199" s="98" t="s">
        <v>0</v>
      </c>
      <c r="AY199" s="69" t="s">
        <v>86</v>
      </c>
      <c r="BE199" s="99">
        <f>IF(N199="základní",J199,0)</f>
        <v>0</v>
      </c>
      <c r="BF199" s="99">
        <f>IF(N199="snížená",J199,0)</f>
        <v>0</v>
      </c>
      <c r="BG199" s="99">
        <f>IF(N199="zákl. přenesená",J199,0)</f>
        <v>0</v>
      </c>
      <c r="BH199" s="99">
        <f>IF(N199="sníž. přenesená",J199,0)</f>
        <v>0</v>
      </c>
      <c r="BI199" s="99">
        <f>IF(N199="nulová",J199,0)</f>
        <v>0</v>
      </c>
      <c r="BJ199" s="69" t="s">
        <v>5</v>
      </c>
      <c r="BK199" s="99">
        <f>ROUND(I199*H199,1)</f>
        <v>0</v>
      </c>
      <c r="BL199" s="69" t="s">
        <v>87</v>
      </c>
      <c r="BM199" s="98" t="s">
        <v>184</v>
      </c>
    </row>
    <row r="200" spans="2:65" s="90" customFormat="1">
      <c r="B200" s="94"/>
      <c r="D200" s="89" t="s">
        <v>88</v>
      </c>
      <c r="E200" s="91" t="s">
        <v>1</v>
      </c>
      <c r="F200" s="97" t="s">
        <v>183</v>
      </c>
      <c r="H200" s="96">
        <v>6018</v>
      </c>
      <c r="I200" s="95"/>
      <c r="L200" s="94"/>
      <c r="M200" s="93"/>
      <c r="T200" s="92"/>
      <c r="AT200" s="91" t="s">
        <v>88</v>
      </c>
      <c r="AU200" s="91" t="s">
        <v>0</v>
      </c>
      <c r="AV200" s="90" t="s">
        <v>0</v>
      </c>
      <c r="AW200" s="90" t="s">
        <v>63</v>
      </c>
      <c r="AX200" s="90" t="s">
        <v>5</v>
      </c>
      <c r="AY200" s="91" t="s">
        <v>86</v>
      </c>
    </row>
    <row r="201" spans="2:65" s="2" customFormat="1" ht="16.5" customHeight="1">
      <c r="B201" s="112"/>
      <c r="C201" s="111" t="s">
        <v>182</v>
      </c>
      <c r="D201" s="111" t="s">
        <v>94</v>
      </c>
      <c r="E201" s="110" t="s">
        <v>181</v>
      </c>
      <c r="F201" s="109" t="s">
        <v>180</v>
      </c>
      <c r="G201" s="108" t="s">
        <v>122</v>
      </c>
      <c r="H201" s="107">
        <v>10</v>
      </c>
      <c r="I201" s="106"/>
      <c r="J201" s="105">
        <f>ROUND(I201*H201,1)</f>
        <v>0</v>
      </c>
      <c r="K201" s="104"/>
      <c r="L201" s="3"/>
      <c r="M201" s="103" t="s">
        <v>1</v>
      </c>
      <c r="N201" s="102" t="s">
        <v>56</v>
      </c>
      <c r="P201" s="101">
        <f>O201*H201</f>
        <v>0</v>
      </c>
      <c r="Q201" s="101">
        <v>0</v>
      </c>
      <c r="R201" s="101">
        <f>Q201*H201</f>
        <v>0</v>
      </c>
      <c r="S201" s="101">
        <v>0.192</v>
      </c>
      <c r="T201" s="100">
        <f>S201*H201</f>
        <v>1.92</v>
      </c>
      <c r="AR201" s="98" t="s">
        <v>87</v>
      </c>
      <c r="AT201" s="98" t="s">
        <v>94</v>
      </c>
      <c r="AU201" s="98" t="s">
        <v>0</v>
      </c>
      <c r="AY201" s="69" t="s">
        <v>86</v>
      </c>
      <c r="BE201" s="99">
        <f>IF(N201="základní",J201,0)</f>
        <v>0</v>
      </c>
      <c r="BF201" s="99">
        <f>IF(N201="snížená",J201,0)</f>
        <v>0</v>
      </c>
      <c r="BG201" s="99">
        <f>IF(N201="zákl. přenesená",J201,0)</f>
        <v>0</v>
      </c>
      <c r="BH201" s="99">
        <f>IF(N201="sníž. přenesená",J201,0)</f>
        <v>0</v>
      </c>
      <c r="BI201" s="99">
        <f>IF(N201="nulová",J201,0)</f>
        <v>0</v>
      </c>
      <c r="BJ201" s="69" t="s">
        <v>5</v>
      </c>
      <c r="BK201" s="99">
        <f>ROUND(I201*H201,1)</f>
        <v>0</v>
      </c>
      <c r="BL201" s="69" t="s">
        <v>87</v>
      </c>
      <c r="BM201" s="98" t="s">
        <v>179</v>
      </c>
    </row>
    <row r="202" spans="2:65" s="2" customFormat="1" ht="21.75" customHeight="1">
      <c r="B202" s="112"/>
      <c r="C202" s="111" t="s">
        <v>178</v>
      </c>
      <c r="D202" s="111" t="s">
        <v>94</v>
      </c>
      <c r="E202" s="110" t="s">
        <v>177</v>
      </c>
      <c r="F202" s="109" t="s">
        <v>176</v>
      </c>
      <c r="G202" s="108" t="s">
        <v>122</v>
      </c>
      <c r="H202" s="107">
        <v>1</v>
      </c>
      <c r="I202" s="106"/>
      <c r="J202" s="105">
        <f>ROUND(I202*H202,1)</f>
        <v>0</v>
      </c>
      <c r="K202" s="104"/>
      <c r="L202" s="3"/>
      <c r="M202" s="103" t="s">
        <v>1</v>
      </c>
      <c r="N202" s="102" t="s">
        <v>56</v>
      </c>
      <c r="P202" s="101">
        <f>O202*H202</f>
        <v>0</v>
      </c>
      <c r="Q202" s="101">
        <v>0</v>
      </c>
      <c r="R202" s="101">
        <f>Q202*H202</f>
        <v>0</v>
      </c>
      <c r="S202" s="101">
        <v>0.28499999999999998</v>
      </c>
      <c r="T202" s="100">
        <f>S202*H202</f>
        <v>0.28499999999999998</v>
      </c>
      <c r="AR202" s="98" t="s">
        <v>87</v>
      </c>
      <c r="AT202" s="98" t="s">
        <v>94</v>
      </c>
      <c r="AU202" s="98" t="s">
        <v>0</v>
      </c>
      <c r="AY202" s="69" t="s">
        <v>86</v>
      </c>
      <c r="BE202" s="99">
        <f>IF(N202="základní",J202,0)</f>
        <v>0</v>
      </c>
      <c r="BF202" s="99">
        <f>IF(N202="snížená",J202,0)</f>
        <v>0</v>
      </c>
      <c r="BG202" s="99">
        <f>IF(N202="zákl. přenesená",J202,0)</f>
        <v>0</v>
      </c>
      <c r="BH202" s="99">
        <f>IF(N202="sníž. přenesená",J202,0)</f>
        <v>0</v>
      </c>
      <c r="BI202" s="99">
        <f>IF(N202="nulová",J202,0)</f>
        <v>0</v>
      </c>
      <c r="BJ202" s="69" t="s">
        <v>5</v>
      </c>
      <c r="BK202" s="99">
        <f>ROUND(I202*H202,1)</f>
        <v>0</v>
      </c>
      <c r="BL202" s="69" t="s">
        <v>87</v>
      </c>
      <c r="BM202" s="98" t="s">
        <v>175</v>
      </c>
    </row>
    <row r="203" spans="2:65" s="2" customFormat="1" ht="21.75" customHeight="1">
      <c r="B203" s="112"/>
      <c r="C203" s="111" t="s">
        <v>174</v>
      </c>
      <c r="D203" s="111" t="s">
        <v>94</v>
      </c>
      <c r="E203" s="110" t="s">
        <v>173</v>
      </c>
      <c r="F203" s="109" t="s">
        <v>172</v>
      </c>
      <c r="G203" s="108" t="s">
        <v>122</v>
      </c>
      <c r="H203" s="107">
        <v>1</v>
      </c>
      <c r="I203" s="106"/>
      <c r="J203" s="105">
        <f>ROUND(I203*H203,1)</f>
        <v>0</v>
      </c>
      <c r="K203" s="104"/>
      <c r="L203" s="3"/>
      <c r="M203" s="103" t="s">
        <v>1</v>
      </c>
      <c r="N203" s="102" t="s">
        <v>56</v>
      </c>
      <c r="P203" s="101">
        <f>O203*H203</f>
        <v>0</v>
      </c>
      <c r="Q203" s="101">
        <v>0</v>
      </c>
      <c r="R203" s="101">
        <f>Q203*H203</f>
        <v>0</v>
      </c>
      <c r="S203" s="101">
        <v>0.4</v>
      </c>
      <c r="T203" s="100">
        <f>S203*H203</f>
        <v>0.4</v>
      </c>
      <c r="AR203" s="98" t="s">
        <v>87</v>
      </c>
      <c r="AT203" s="98" t="s">
        <v>94</v>
      </c>
      <c r="AU203" s="98" t="s">
        <v>0</v>
      </c>
      <c r="AY203" s="69" t="s">
        <v>86</v>
      </c>
      <c r="BE203" s="99">
        <f>IF(N203="základní",J203,0)</f>
        <v>0</v>
      </c>
      <c r="BF203" s="99">
        <f>IF(N203="snížená",J203,0)</f>
        <v>0</v>
      </c>
      <c r="BG203" s="99">
        <f>IF(N203="zákl. přenesená",J203,0)</f>
        <v>0</v>
      </c>
      <c r="BH203" s="99">
        <f>IF(N203="sníž. přenesená",J203,0)</f>
        <v>0</v>
      </c>
      <c r="BI203" s="99">
        <f>IF(N203="nulová",J203,0)</f>
        <v>0</v>
      </c>
      <c r="BJ203" s="69" t="s">
        <v>5</v>
      </c>
      <c r="BK203" s="99">
        <f>ROUND(I203*H203,1)</f>
        <v>0</v>
      </c>
      <c r="BL203" s="69" t="s">
        <v>87</v>
      </c>
      <c r="BM203" s="98" t="s">
        <v>171</v>
      </c>
    </row>
    <row r="204" spans="2:65" s="90" customFormat="1">
      <c r="B204" s="94"/>
      <c r="D204" s="89" t="s">
        <v>88</v>
      </c>
      <c r="E204" s="91" t="s">
        <v>1</v>
      </c>
      <c r="F204" s="97" t="s">
        <v>170</v>
      </c>
      <c r="H204" s="96">
        <v>1</v>
      </c>
      <c r="I204" s="95"/>
      <c r="L204" s="94"/>
      <c r="M204" s="93"/>
      <c r="T204" s="92"/>
      <c r="AT204" s="91" t="s">
        <v>88</v>
      </c>
      <c r="AU204" s="91" t="s">
        <v>0</v>
      </c>
      <c r="AV204" s="90" t="s">
        <v>0</v>
      </c>
      <c r="AW204" s="90" t="s">
        <v>63</v>
      </c>
      <c r="AX204" s="90" t="s">
        <v>5</v>
      </c>
      <c r="AY204" s="91" t="s">
        <v>86</v>
      </c>
    </row>
    <row r="205" spans="2:65" s="2" customFormat="1" ht="16.5" customHeight="1">
      <c r="B205" s="112"/>
      <c r="C205" s="111" t="s">
        <v>169</v>
      </c>
      <c r="D205" s="111" t="s">
        <v>94</v>
      </c>
      <c r="E205" s="110" t="s">
        <v>168</v>
      </c>
      <c r="F205" s="109" t="s">
        <v>167</v>
      </c>
      <c r="G205" s="108" t="s">
        <v>95</v>
      </c>
      <c r="H205" s="107">
        <v>95.88</v>
      </c>
      <c r="I205" s="106"/>
      <c r="J205" s="105">
        <f>ROUND(I205*H205,1)</f>
        <v>0</v>
      </c>
      <c r="K205" s="104"/>
      <c r="L205" s="3"/>
      <c r="M205" s="103" t="s">
        <v>1</v>
      </c>
      <c r="N205" s="102" t="s">
        <v>56</v>
      </c>
      <c r="P205" s="101">
        <f>O205*H205</f>
        <v>0</v>
      </c>
      <c r="Q205" s="101">
        <v>1.0000000000000001E-5</v>
      </c>
      <c r="R205" s="101">
        <f>Q205*H205</f>
        <v>9.588E-4</v>
      </c>
      <c r="S205" s="101">
        <v>0</v>
      </c>
      <c r="T205" s="100">
        <f>S205*H205</f>
        <v>0</v>
      </c>
      <c r="AR205" s="98" t="s">
        <v>87</v>
      </c>
      <c r="AT205" s="98" t="s">
        <v>94</v>
      </c>
      <c r="AU205" s="98" t="s">
        <v>0</v>
      </c>
      <c r="AY205" s="69" t="s">
        <v>86</v>
      </c>
      <c r="BE205" s="99">
        <f>IF(N205="základní",J205,0)</f>
        <v>0</v>
      </c>
      <c r="BF205" s="99">
        <f>IF(N205="snížená",J205,0)</f>
        <v>0</v>
      </c>
      <c r="BG205" s="99">
        <f>IF(N205="zákl. přenesená",J205,0)</f>
        <v>0</v>
      </c>
      <c r="BH205" s="99">
        <f>IF(N205="sníž. přenesená",J205,0)</f>
        <v>0</v>
      </c>
      <c r="BI205" s="99">
        <f>IF(N205="nulová",J205,0)</f>
        <v>0</v>
      </c>
      <c r="BJ205" s="69" t="s">
        <v>5</v>
      </c>
      <c r="BK205" s="99">
        <f>ROUND(I205*H205,1)</f>
        <v>0</v>
      </c>
      <c r="BL205" s="69" t="s">
        <v>87</v>
      </c>
      <c r="BM205" s="98" t="s">
        <v>166</v>
      </c>
    </row>
    <row r="206" spans="2:65" s="124" customFormat="1">
      <c r="B206" s="128"/>
      <c r="D206" s="89" t="s">
        <v>88</v>
      </c>
      <c r="E206" s="125" t="s">
        <v>1</v>
      </c>
      <c r="F206" s="130" t="s">
        <v>165</v>
      </c>
      <c r="H206" s="125" t="s">
        <v>1</v>
      </c>
      <c r="I206" s="129"/>
      <c r="L206" s="128"/>
      <c r="M206" s="127"/>
      <c r="T206" s="126"/>
      <c r="AT206" s="125" t="s">
        <v>88</v>
      </c>
      <c r="AU206" s="125" t="s">
        <v>0</v>
      </c>
      <c r="AV206" s="124" t="s">
        <v>5</v>
      </c>
      <c r="AW206" s="124" t="s">
        <v>63</v>
      </c>
      <c r="AX206" s="124" t="s">
        <v>13</v>
      </c>
      <c r="AY206" s="125" t="s">
        <v>86</v>
      </c>
    </row>
    <row r="207" spans="2:65" s="90" customFormat="1">
      <c r="B207" s="94"/>
      <c r="D207" s="89" t="s">
        <v>88</v>
      </c>
      <c r="E207" s="91" t="s">
        <v>1</v>
      </c>
      <c r="F207" s="97" t="s">
        <v>164</v>
      </c>
      <c r="H207" s="96">
        <v>95.88</v>
      </c>
      <c r="I207" s="95"/>
      <c r="L207" s="94"/>
      <c r="M207" s="93"/>
      <c r="T207" s="92"/>
      <c r="AT207" s="91" t="s">
        <v>88</v>
      </c>
      <c r="AU207" s="91" t="s">
        <v>0</v>
      </c>
      <c r="AV207" s="90" t="s">
        <v>0</v>
      </c>
      <c r="AW207" s="90" t="s">
        <v>63</v>
      </c>
      <c r="AX207" s="90" t="s">
        <v>5</v>
      </c>
      <c r="AY207" s="91" t="s">
        <v>86</v>
      </c>
    </row>
    <row r="208" spans="2:65" s="113" customFormat="1" ht="22.9" customHeight="1">
      <c r="B208" s="120"/>
      <c r="D208" s="115" t="s">
        <v>14</v>
      </c>
      <c r="E208" s="123" t="s">
        <v>163</v>
      </c>
      <c r="F208" s="123" t="s">
        <v>162</v>
      </c>
      <c r="I208" s="122"/>
      <c r="J208" s="121">
        <f>BK208</f>
        <v>0</v>
      </c>
      <c r="L208" s="120"/>
      <c r="M208" s="119"/>
      <c r="P208" s="118">
        <f>SUM(P209:P215)</f>
        <v>0</v>
      </c>
      <c r="R208" s="118">
        <f>SUM(R209:R215)</f>
        <v>0</v>
      </c>
      <c r="T208" s="117">
        <f>SUM(T209:T215)</f>
        <v>0</v>
      </c>
      <c r="AR208" s="115" t="s">
        <v>5</v>
      </c>
      <c r="AT208" s="116" t="s">
        <v>14</v>
      </c>
      <c r="AU208" s="116" t="s">
        <v>5</v>
      </c>
      <c r="AY208" s="115" t="s">
        <v>86</v>
      </c>
      <c r="BK208" s="114">
        <f>SUM(BK209:BK215)</f>
        <v>0</v>
      </c>
    </row>
    <row r="209" spans="2:65" s="2" customFormat="1" ht="37.9" customHeight="1">
      <c r="B209" s="112"/>
      <c r="C209" s="111" t="s">
        <v>161</v>
      </c>
      <c r="D209" s="111" t="s">
        <v>94</v>
      </c>
      <c r="E209" s="110" t="s">
        <v>160</v>
      </c>
      <c r="F209" s="109" t="s">
        <v>159</v>
      </c>
      <c r="G209" s="108" t="s">
        <v>102</v>
      </c>
      <c r="H209" s="107">
        <v>168.50399999999999</v>
      </c>
      <c r="I209" s="106"/>
      <c r="J209" s="105">
        <f>ROUND(I209*H209,1)</f>
        <v>0</v>
      </c>
      <c r="K209" s="104"/>
      <c r="L209" s="3"/>
      <c r="M209" s="103" t="s">
        <v>1</v>
      </c>
      <c r="N209" s="102" t="s">
        <v>56</v>
      </c>
      <c r="P209" s="101">
        <f>O209*H209</f>
        <v>0</v>
      </c>
      <c r="Q209" s="101">
        <v>0</v>
      </c>
      <c r="R209" s="101">
        <f>Q209*H209</f>
        <v>0</v>
      </c>
      <c r="S209" s="101">
        <v>0</v>
      </c>
      <c r="T209" s="100">
        <f>S209*H209</f>
        <v>0</v>
      </c>
      <c r="AR209" s="98" t="s">
        <v>87</v>
      </c>
      <c r="AT209" s="98" t="s">
        <v>94</v>
      </c>
      <c r="AU209" s="98" t="s">
        <v>0</v>
      </c>
      <c r="AY209" s="69" t="s">
        <v>86</v>
      </c>
      <c r="BE209" s="99">
        <f>IF(N209="základní",J209,0)</f>
        <v>0</v>
      </c>
      <c r="BF209" s="99">
        <f>IF(N209="snížená",J209,0)</f>
        <v>0</v>
      </c>
      <c r="BG209" s="99">
        <f>IF(N209="zákl. přenesená",J209,0)</f>
        <v>0</v>
      </c>
      <c r="BH209" s="99">
        <f>IF(N209="sníž. přenesená",J209,0)</f>
        <v>0</v>
      </c>
      <c r="BI209" s="99">
        <f>IF(N209="nulová",J209,0)</f>
        <v>0</v>
      </c>
      <c r="BJ209" s="69" t="s">
        <v>5</v>
      </c>
      <c r="BK209" s="99">
        <f>ROUND(I209*H209,1)</f>
        <v>0</v>
      </c>
      <c r="BL209" s="69" t="s">
        <v>87</v>
      </c>
      <c r="BM209" s="98" t="s">
        <v>158</v>
      </c>
    </row>
    <row r="210" spans="2:65" s="2" customFormat="1" ht="16.5" customHeight="1">
      <c r="B210" s="112"/>
      <c r="C210" s="111" t="s">
        <v>157</v>
      </c>
      <c r="D210" s="111" t="s">
        <v>94</v>
      </c>
      <c r="E210" s="110" t="s">
        <v>156</v>
      </c>
      <c r="F210" s="109" t="s">
        <v>155</v>
      </c>
      <c r="G210" s="108" t="s">
        <v>102</v>
      </c>
      <c r="H210" s="107">
        <v>10.669</v>
      </c>
      <c r="I210" s="106"/>
      <c r="J210" s="105">
        <f>ROUND(I210*H210,1)</f>
        <v>0</v>
      </c>
      <c r="K210" s="104"/>
      <c r="L210" s="3"/>
      <c r="M210" s="103" t="s">
        <v>1</v>
      </c>
      <c r="N210" s="102" t="s">
        <v>56</v>
      </c>
      <c r="P210" s="101">
        <f>O210*H210</f>
        <v>0</v>
      </c>
      <c r="Q210" s="101">
        <v>0</v>
      </c>
      <c r="R210" s="101">
        <f>Q210*H210</f>
        <v>0</v>
      </c>
      <c r="S210" s="101">
        <v>0</v>
      </c>
      <c r="T210" s="100">
        <f>S210*H210</f>
        <v>0</v>
      </c>
      <c r="AR210" s="98" t="s">
        <v>87</v>
      </c>
      <c r="AT210" s="98" t="s">
        <v>94</v>
      </c>
      <c r="AU210" s="98" t="s">
        <v>0</v>
      </c>
      <c r="AY210" s="69" t="s">
        <v>86</v>
      </c>
      <c r="BE210" s="99">
        <f>IF(N210="základní",J210,0)</f>
        <v>0</v>
      </c>
      <c r="BF210" s="99">
        <f>IF(N210="snížená",J210,0)</f>
        <v>0</v>
      </c>
      <c r="BG210" s="99">
        <f>IF(N210="zákl. přenesená",J210,0)</f>
        <v>0</v>
      </c>
      <c r="BH210" s="99">
        <f>IF(N210="sníž. přenesená",J210,0)</f>
        <v>0</v>
      </c>
      <c r="BI210" s="99">
        <f>IF(N210="nulová",J210,0)</f>
        <v>0</v>
      </c>
      <c r="BJ210" s="69" t="s">
        <v>5</v>
      </c>
      <c r="BK210" s="99">
        <f>ROUND(I210*H210,1)</f>
        <v>0</v>
      </c>
      <c r="BL210" s="69" t="s">
        <v>87</v>
      </c>
      <c r="BM210" s="98" t="s">
        <v>154</v>
      </c>
    </row>
    <row r="211" spans="2:65" s="90" customFormat="1">
      <c r="B211" s="94"/>
      <c r="D211" s="89" t="s">
        <v>88</v>
      </c>
      <c r="E211" s="91" t="s">
        <v>1</v>
      </c>
      <c r="F211" s="97" t="s">
        <v>153</v>
      </c>
      <c r="H211" s="96">
        <v>10.669</v>
      </c>
      <c r="I211" s="95"/>
      <c r="L211" s="94"/>
      <c r="M211" s="93"/>
      <c r="T211" s="92"/>
      <c r="AT211" s="91" t="s">
        <v>88</v>
      </c>
      <c r="AU211" s="91" t="s">
        <v>0</v>
      </c>
      <c r="AV211" s="90" t="s">
        <v>0</v>
      </c>
      <c r="AW211" s="90" t="s">
        <v>63</v>
      </c>
      <c r="AX211" s="90" t="s">
        <v>5</v>
      </c>
      <c r="AY211" s="91" t="s">
        <v>86</v>
      </c>
    </row>
    <row r="212" spans="2:65" s="2" customFormat="1" ht="21.75" customHeight="1">
      <c r="B212" s="112"/>
      <c r="C212" s="111" t="s">
        <v>152</v>
      </c>
      <c r="D212" s="111" t="s">
        <v>94</v>
      </c>
      <c r="E212" s="110" t="s">
        <v>151</v>
      </c>
      <c r="F212" s="109" t="s">
        <v>150</v>
      </c>
      <c r="G212" s="108" t="s">
        <v>102</v>
      </c>
      <c r="H212" s="107">
        <v>179.173</v>
      </c>
      <c r="I212" s="106"/>
      <c r="J212" s="105">
        <f>ROUND(I212*H212,1)</f>
        <v>0</v>
      </c>
      <c r="K212" s="104"/>
      <c r="L212" s="3"/>
      <c r="M212" s="103" t="s">
        <v>1</v>
      </c>
      <c r="N212" s="102" t="s">
        <v>56</v>
      </c>
      <c r="P212" s="101">
        <f>O212*H212</f>
        <v>0</v>
      </c>
      <c r="Q212" s="101">
        <v>0</v>
      </c>
      <c r="R212" s="101">
        <f>Q212*H212</f>
        <v>0</v>
      </c>
      <c r="S212" s="101">
        <v>0</v>
      </c>
      <c r="T212" s="100">
        <f>S212*H212</f>
        <v>0</v>
      </c>
      <c r="AR212" s="98" t="s">
        <v>87</v>
      </c>
      <c r="AT212" s="98" t="s">
        <v>94</v>
      </c>
      <c r="AU212" s="98" t="s">
        <v>0</v>
      </c>
      <c r="AY212" s="69" t="s">
        <v>86</v>
      </c>
      <c r="BE212" s="99">
        <f>IF(N212="základní",J212,0)</f>
        <v>0</v>
      </c>
      <c r="BF212" s="99">
        <f>IF(N212="snížená",J212,0)</f>
        <v>0</v>
      </c>
      <c r="BG212" s="99">
        <f>IF(N212="zákl. přenesená",J212,0)</f>
        <v>0</v>
      </c>
      <c r="BH212" s="99">
        <f>IF(N212="sníž. přenesená",J212,0)</f>
        <v>0</v>
      </c>
      <c r="BI212" s="99">
        <f>IF(N212="nulová",J212,0)</f>
        <v>0</v>
      </c>
      <c r="BJ212" s="69" t="s">
        <v>5</v>
      </c>
      <c r="BK212" s="99">
        <f>ROUND(I212*H212,1)</f>
        <v>0</v>
      </c>
      <c r="BL212" s="69" t="s">
        <v>87</v>
      </c>
      <c r="BM212" s="98" t="s">
        <v>149</v>
      </c>
    </row>
    <row r="213" spans="2:65" s="2" customFormat="1" ht="24.25" customHeight="1">
      <c r="B213" s="112"/>
      <c r="C213" s="111" t="s">
        <v>148</v>
      </c>
      <c r="D213" s="111" t="s">
        <v>94</v>
      </c>
      <c r="E213" s="110" t="s">
        <v>147</v>
      </c>
      <c r="F213" s="109" t="s">
        <v>146</v>
      </c>
      <c r="G213" s="108" t="s">
        <v>102</v>
      </c>
      <c r="H213" s="107">
        <v>1612.557</v>
      </c>
      <c r="I213" s="106"/>
      <c r="J213" s="105">
        <f>ROUND(I213*H213,1)</f>
        <v>0</v>
      </c>
      <c r="K213" s="104"/>
      <c r="L213" s="3"/>
      <c r="M213" s="103" t="s">
        <v>1</v>
      </c>
      <c r="N213" s="102" t="s">
        <v>56</v>
      </c>
      <c r="P213" s="101">
        <f>O213*H213</f>
        <v>0</v>
      </c>
      <c r="Q213" s="101">
        <v>0</v>
      </c>
      <c r="R213" s="101">
        <f>Q213*H213</f>
        <v>0</v>
      </c>
      <c r="S213" s="101">
        <v>0</v>
      </c>
      <c r="T213" s="100">
        <f>S213*H213</f>
        <v>0</v>
      </c>
      <c r="AR213" s="98" t="s">
        <v>87</v>
      </c>
      <c r="AT213" s="98" t="s">
        <v>94</v>
      </c>
      <c r="AU213" s="98" t="s">
        <v>0</v>
      </c>
      <c r="AY213" s="69" t="s">
        <v>86</v>
      </c>
      <c r="BE213" s="99">
        <f>IF(N213="základní",J213,0)</f>
        <v>0</v>
      </c>
      <c r="BF213" s="99">
        <f>IF(N213="snížená",J213,0)</f>
        <v>0</v>
      </c>
      <c r="BG213" s="99">
        <f>IF(N213="zákl. přenesená",J213,0)</f>
        <v>0</v>
      </c>
      <c r="BH213" s="99">
        <f>IF(N213="sníž. přenesená",J213,0)</f>
        <v>0</v>
      </c>
      <c r="BI213" s="99">
        <f>IF(N213="nulová",J213,0)</f>
        <v>0</v>
      </c>
      <c r="BJ213" s="69" t="s">
        <v>5</v>
      </c>
      <c r="BK213" s="99">
        <f>ROUND(I213*H213,1)</f>
        <v>0</v>
      </c>
      <c r="BL213" s="69" t="s">
        <v>87</v>
      </c>
      <c r="BM213" s="98" t="s">
        <v>145</v>
      </c>
    </row>
    <row r="214" spans="2:65" s="90" customFormat="1">
      <c r="B214" s="94"/>
      <c r="D214" s="89" t="s">
        <v>88</v>
      </c>
      <c r="F214" s="97" t="s">
        <v>144</v>
      </c>
      <c r="H214" s="96">
        <v>1612.557</v>
      </c>
      <c r="I214" s="95"/>
      <c r="L214" s="94"/>
      <c r="M214" s="93"/>
      <c r="T214" s="92"/>
      <c r="AT214" s="91" t="s">
        <v>88</v>
      </c>
      <c r="AU214" s="91" t="s">
        <v>0</v>
      </c>
      <c r="AV214" s="90" t="s">
        <v>0</v>
      </c>
      <c r="AW214" s="90" t="s">
        <v>68</v>
      </c>
      <c r="AX214" s="90" t="s">
        <v>5</v>
      </c>
      <c r="AY214" s="91" t="s">
        <v>86</v>
      </c>
    </row>
    <row r="215" spans="2:65" s="2" customFormat="1" ht="24.25" customHeight="1">
      <c r="B215" s="112"/>
      <c r="C215" s="111" t="s">
        <v>143</v>
      </c>
      <c r="D215" s="111" t="s">
        <v>94</v>
      </c>
      <c r="E215" s="110" t="s">
        <v>142</v>
      </c>
      <c r="F215" s="109" t="s">
        <v>141</v>
      </c>
      <c r="G215" s="108" t="s">
        <v>102</v>
      </c>
      <c r="H215" s="107">
        <v>179.173</v>
      </c>
      <c r="I215" s="106"/>
      <c r="J215" s="105">
        <f>ROUND(I215*H215,1)</f>
        <v>0</v>
      </c>
      <c r="K215" s="104"/>
      <c r="L215" s="3"/>
      <c r="M215" s="103" t="s">
        <v>1</v>
      </c>
      <c r="N215" s="102" t="s">
        <v>56</v>
      </c>
      <c r="P215" s="101">
        <f>O215*H215</f>
        <v>0</v>
      </c>
      <c r="Q215" s="101">
        <v>0</v>
      </c>
      <c r="R215" s="101">
        <f>Q215*H215</f>
        <v>0</v>
      </c>
      <c r="S215" s="101">
        <v>0</v>
      </c>
      <c r="T215" s="100">
        <f>S215*H215</f>
        <v>0</v>
      </c>
      <c r="AR215" s="98" t="s">
        <v>87</v>
      </c>
      <c r="AT215" s="98" t="s">
        <v>94</v>
      </c>
      <c r="AU215" s="98" t="s">
        <v>0</v>
      </c>
      <c r="AY215" s="69" t="s">
        <v>86</v>
      </c>
      <c r="BE215" s="99">
        <f>IF(N215="základní",J215,0)</f>
        <v>0</v>
      </c>
      <c r="BF215" s="99">
        <f>IF(N215="snížená",J215,0)</f>
        <v>0</v>
      </c>
      <c r="BG215" s="99">
        <f>IF(N215="zákl. přenesená",J215,0)</f>
        <v>0</v>
      </c>
      <c r="BH215" s="99">
        <f>IF(N215="sníž. přenesená",J215,0)</f>
        <v>0</v>
      </c>
      <c r="BI215" s="99">
        <f>IF(N215="nulová",J215,0)</f>
        <v>0</v>
      </c>
      <c r="BJ215" s="69" t="s">
        <v>5</v>
      </c>
      <c r="BK215" s="99">
        <f>ROUND(I215*H215,1)</f>
        <v>0</v>
      </c>
      <c r="BL215" s="69" t="s">
        <v>87</v>
      </c>
      <c r="BM215" s="98" t="s">
        <v>140</v>
      </c>
    </row>
    <row r="216" spans="2:65" s="113" customFormat="1" ht="22.9" customHeight="1">
      <c r="B216" s="120"/>
      <c r="D216" s="115" t="s">
        <v>14</v>
      </c>
      <c r="E216" s="123" t="s">
        <v>139</v>
      </c>
      <c r="F216" s="123" t="s">
        <v>138</v>
      </c>
      <c r="I216" s="122"/>
      <c r="J216" s="121">
        <f>BK216</f>
        <v>0</v>
      </c>
      <c r="L216" s="120"/>
      <c r="M216" s="119"/>
      <c r="P216" s="118">
        <f>SUM(P217:P218)</f>
        <v>0</v>
      </c>
      <c r="R216" s="118">
        <f>SUM(R217:R218)</f>
        <v>0</v>
      </c>
      <c r="T216" s="117">
        <f>SUM(T217:T218)</f>
        <v>0</v>
      </c>
      <c r="AR216" s="115" t="s">
        <v>5</v>
      </c>
      <c r="AT216" s="116" t="s">
        <v>14</v>
      </c>
      <c r="AU216" s="116" t="s">
        <v>5</v>
      </c>
      <c r="AY216" s="115" t="s">
        <v>86</v>
      </c>
      <c r="BK216" s="114">
        <f>SUM(BK217:BK218)</f>
        <v>0</v>
      </c>
    </row>
    <row r="217" spans="2:65" s="2" customFormat="1" ht="24.25" customHeight="1">
      <c r="B217" s="112"/>
      <c r="C217" s="111" t="s">
        <v>137</v>
      </c>
      <c r="D217" s="111" t="s">
        <v>94</v>
      </c>
      <c r="E217" s="110" t="s">
        <v>136</v>
      </c>
      <c r="F217" s="109" t="s">
        <v>135</v>
      </c>
      <c r="G217" s="108" t="s">
        <v>102</v>
      </c>
      <c r="H217" s="107">
        <v>2458.3969999999999</v>
      </c>
      <c r="I217" s="106"/>
      <c r="J217" s="105">
        <f>ROUND(I217*H217,1)</f>
        <v>0</v>
      </c>
      <c r="K217" s="104"/>
      <c r="L217" s="3"/>
      <c r="M217" s="103" t="s">
        <v>1</v>
      </c>
      <c r="N217" s="102" t="s">
        <v>56</v>
      </c>
      <c r="P217" s="101">
        <f>O217*H217</f>
        <v>0</v>
      </c>
      <c r="Q217" s="101">
        <v>0</v>
      </c>
      <c r="R217" s="101">
        <f>Q217*H217</f>
        <v>0</v>
      </c>
      <c r="S217" s="101">
        <v>0</v>
      </c>
      <c r="T217" s="100">
        <f>S217*H217</f>
        <v>0</v>
      </c>
      <c r="AR217" s="98" t="s">
        <v>87</v>
      </c>
      <c r="AT217" s="98" t="s">
        <v>94</v>
      </c>
      <c r="AU217" s="98" t="s">
        <v>0</v>
      </c>
      <c r="AY217" s="69" t="s">
        <v>86</v>
      </c>
      <c r="BE217" s="99">
        <f>IF(N217="základní",J217,0)</f>
        <v>0</v>
      </c>
      <c r="BF217" s="99">
        <f>IF(N217="snížená",J217,0)</f>
        <v>0</v>
      </c>
      <c r="BG217" s="99">
        <f>IF(N217="zákl. přenesená",J217,0)</f>
        <v>0</v>
      </c>
      <c r="BH217" s="99">
        <f>IF(N217="sníž. přenesená",J217,0)</f>
        <v>0</v>
      </c>
      <c r="BI217" s="99">
        <f>IF(N217="nulová",J217,0)</f>
        <v>0</v>
      </c>
      <c r="BJ217" s="69" t="s">
        <v>5</v>
      </c>
      <c r="BK217" s="99">
        <f>ROUND(I217*H217,1)</f>
        <v>0</v>
      </c>
      <c r="BL217" s="69" t="s">
        <v>87</v>
      </c>
      <c r="BM217" s="98" t="s">
        <v>134</v>
      </c>
    </row>
    <row r="218" spans="2:65" s="2" customFormat="1" ht="24.25" customHeight="1">
      <c r="B218" s="112"/>
      <c r="C218" s="111" t="s">
        <v>133</v>
      </c>
      <c r="D218" s="111" t="s">
        <v>94</v>
      </c>
      <c r="E218" s="110" t="s">
        <v>132</v>
      </c>
      <c r="F218" s="109" t="s">
        <v>131</v>
      </c>
      <c r="G218" s="108" t="s">
        <v>102</v>
      </c>
      <c r="H218" s="107">
        <v>2458.3969999999999</v>
      </c>
      <c r="I218" s="106"/>
      <c r="J218" s="105">
        <f>ROUND(I218*H218,1)</f>
        <v>0</v>
      </c>
      <c r="K218" s="104"/>
      <c r="L218" s="3"/>
      <c r="M218" s="103" t="s">
        <v>1</v>
      </c>
      <c r="N218" s="102" t="s">
        <v>56</v>
      </c>
      <c r="P218" s="101">
        <f>O218*H218</f>
        <v>0</v>
      </c>
      <c r="Q218" s="101">
        <v>0</v>
      </c>
      <c r="R218" s="101">
        <f>Q218*H218</f>
        <v>0</v>
      </c>
      <c r="S218" s="101">
        <v>0</v>
      </c>
      <c r="T218" s="100">
        <f>S218*H218</f>
        <v>0</v>
      </c>
      <c r="AR218" s="98" t="s">
        <v>87</v>
      </c>
      <c r="AT218" s="98" t="s">
        <v>94</v>
      </c>
      <c r="AU218" s="98" t="s">
        <v>0</v>
      </c>
      <c r="AY218" s="69" t="s">
        <v>86</v>
      </c>
      <c r="BE218" s="99">
        <f>IF(N218="základní",J218,0)</f>
        <v>0</v>
      </c>
      <c r="BF218" s="99">
        <f>IF(N218="snížená",J218,0)</f>
        <v>0</v>
      </c>
      <c r="BG218" s="99">
        <f>IF(N218="zákl. přenesená",J218,0)</f>
        <v>0</v>
      </c>
      <c r="BH218" s="99">
        <f>IF(N218="sníž. přenesená",J218,0)</f>
        <v>0</v>
      </c>
      <c r="BI218" s="99">
        <f>IF(N218="nulová",J218,0)</f>
        <v>0</v>
      </c>
      <c r="BJ218" s="69" t="s">
        <v>5</v>
      </c>
      <c r="BK218" s="99">
        <f>ROUND(I218*H218,1)</f>
        <v>0</v>
      </c>
      <c r="BL218" s="69" t="s">
        <v>87</v>
      </c>
      <c r="BM218" s="98" t="s">
        <v>130</v>
      </c>
    </row>
    <row r="219" spans="2:65" s="113" customFormat="1" ht="25.9" customHeight="1">
      <c r="B219" s="120"/>
      <c r="D219" s="115" t="s">
        <v>14</v>
      </c>
      <c r="E219" s="143" t="s">
        <v>129</v>
      </c>
      <c r="F219" s="143" t="s">
        <v>128</v>
      </c>
      <c r="I219" s="122"/>
      <c r="J219" s="142">
        <f>BK219</f>
        <v>0</v>
      </c>
      <c r="L219" s="120"/>
      <c r="M219" s="119"/>
      <c r="P219" s="118">
        <f>P220+P229</f>
        <v>0</v>
      </c>
      <c r="R219" s="118">
        <f>R220+R229</f>
        <v>0.176539</v>
      </c>
      <c r="T219" s="117">
        <f>T220+T229</f>
        <v>0</v>
      </c>
      <c r="AR219" s="115" t="s">
        <v>0</v>
      </c>
      <c r="AT219" s="116" t="s">
        <v>14</v>
      </c>
      <c r="AU219" s="116" t="s">
        <v>13</v>
      </c>
      <c r="AY219" s="115" t="s">
        <v>86</v>
      </c>
      <c r="BK219" s="114">
        <f>BK220+BK229</f>
        <v>0</v>
      </c>
    </row>
    <row r="220" spans="2:65" s="113" customFormat="1" ht="22.9" customHeight="1">
      <c r="B220" s="120"/>
      <c r="D220" s="115" t="s">
        <v>14</v>
      </c>
      <c r="E220" s="123" t="s">
        <v>127</v>
      </c>
      <c r="F220" s="123" t="s">
        <v>126</v>
      </c>
      <c r="I220" s="122"/>
      <c r="J220" s="121">
        <f>BK220</f>
        <v>0</v>
      </c>
      <c r="L220" s="120"/>
      <c r="M220" s="119"/>
      <c r="P220" s="118">
        <f>SUM(P221:P228)</f>
        <v>0</v>
      </c>
      <c r="R220" s="118">
        <f>SUM(R221:R228)</f>
        <v>2.2387999999999998E-2</v>
      </c>
      <c r="T220" s="117">
        <f>SUM(T221:T228)</f>
        <v>0</v>
      </c>
      <c r="AR220" s="115" t="s">
        <v>0</v>
      </c>
      <c r="AT220" s="116" t="s">
        <v>14</v>
      </c>
      <c r="AU220" s="116" t="s">
        <v>5</v>
      </c>
      <c r="AY220" s="115" t="s">
        <v>86</v>
      </c>
      <c r="BK220" s="114">
        <f>SUM(BK221:BK228)</f>
        <v>0</v>
      </c>
    </row>
    <row r="221" spans="2:65" s="2" customFormat="1" ht="16.5" customHeight="1">
      <c r="B221" s="112"/>
      <c r="C221" s="111" t="s">
        <v>125</v>
      </c>
      <c r="D221" s="111" t="s">
        <v>94</v>
      </c>
      <c r="E221" s="110" t="s">
        <v>124</v>
      </c>
      <c r="F221" s="109" t="s">
        <v>123</v>
      </c>
      <c r="G221" s="108" t="s">
        <v>122</v>
      </c>
      <c r="H221" s="107">
        <v>3</v>
      </c>
      <c r="I221" s="106"/>
      <c r="J221" s="105">
        <f>ROUND(I221*H221,1)</f>
        <v>0</v>
      </c>
      <c r="K221" s="104"/>
      <c r="L221" s="3"/>
      <c r="M221" s="103" t="s">
        <v>1</v>
      </c>
      <c r="N221" s="102" t="s">
        <v>56</v>
      </c>
      <c r="P221" s="101">
        <f>O221*H221</f>
        <v>0</v>
      </c>
      <c r="Q221" s="101">
        <v>0</v>
      </c>
      <c r="R221" s="101">
        <f>Q221*H221</f>
        <v>0</v>
      </c>
      <c r="S221" s="101">
        <v>0</v>
      </c>
      <c r="T221" s="100">
        <f>S221*H221</f>
        <v>0</v>
      </c>
      <c r="AR221" s="98" t="s">
        <v>93</v>
      </c>
      <c r="AT221" s="98" t="s">
        <v>94</v>
      </c>
      <c r="AU221" s="98" t="s">
        <v>0</v>
      </c>
      <c r="AY221" s="69" t="s">
        <v>86</v>
      </c>
      <c r="BE221" s="99">
        <f>IF(N221="základní",J221,0)</f>
        <v>0</v>
      </c>
      <c r="BF221" s="99">
        <f>IF(N221="snížená",J221,0)</f>
        <v>0</v>
      </c>
      <c r="BG221" s="99">
        <f>IF(N221="zákl. přenesená",J221,0)</f>
        <v>0</v>
      </c>
      <c r="BH221" s="99">
        <f>IF(N221="sníž. přenesená",J221,0)</f>
        <v>0</v>
      </c>
      <c r="BI221" s="99">
        <f>IF(N221="nulová",J221,0)</f>
        <v>0</v>
      </c>
      <c r="BJ221" s="69" t="s">
        <v>5</v>
      </c>
      <c r="BK221" s="99">
        <f>ROUND(I221*H221,1)</f>
        <v>0</v>
      </c>
      <c r="BL221" s="69" t="s">
        <v>93</v>
      </c>
      <c r="BM221" s="98" t="s">
        <v>121</v>
      </c>
    </row>
    <row r="222" spans="2:65" s="90" customFormat="1" ht="20.399999999999999">
      <c r="B222" s="94"/>
      <c r="D222" s="89" t="s">
        <v>88</v>
      </c>
      <c r="E222" s="91" t="s">
        <v>1</v>
      </c>
      <c r="F222" s="97" t="s">
        <v>120</v>
      </c>
      <c r="H222" s="96">
        <v>3</v>
      </c>
      <c r="I222" s="95"/>
      <c r="L222" s="94"/>
      <c r="M222" s="93"/>
      <c r="T222" s="92"/>
      <c r="AT222" s="91" t="s">
        <v>88</v>
      </c>
      <c r="AU222" s="91" t="s">
        <v>0</v>
      </c>
      <c r="AV222" s="90" t="s">
        <v>0</v>
      </c>
      <c r="AW222" s="90" t="s">
        <v>63</v>
      </c>
      <c r="AX222" s="90" t="s">
        <v>5</v>
      </c>
      <c r="AY222" s="91" t="s">
        <v>86</v>
      </c>
    </row>
    <row r="223" spans="2:65" s="2" customFormat="1" ht="24.25" customHeight="1">
      <c r="B223" s="112"/>
      <c r="C223" s="111" t="s">
        <v>119</v>
      </c>
      <c r="D223" s="111" t="s">
        <v>94</v>
      </c>
      <c r="E223" s="110" t="s">
        <v>118</v>
      </c>
      <c r="F223" s="109" t="s">
        <v>117</v>
      </c>
      <c r="G223" s="108" t="s">
        <v>111</v>
      </c>
      <c r="H223" s="107">
        <v>17.600000000000001</v>
      </c>
      <c r="I223" s="106"/>
      <c r="J223" s="105">
        <f>ROUND(I223*H223,1)</f>
        <v>0</v>
      </c>
      <c r="K223" s="104"/>
      <c r="L223" s="3"/>
      <c r="M223" s="103" t="s">
        <v>1</v>
      </c>
      <c r="N223" s="102" t="s">
        <v>56</v>
      </c>
      <c r="P223" s="101">
        <f>O223*H223</f>
        <v>0</v>
      </c>
      <c r="Q223" s="101">
        <v>5.0000000000000002E-5</v>
      </c>
      <c r="R223" s="101">
        <f>Q223*H223</f>
        <v>8.8000000000000014E-4</v>
      </c>
      <c r="S223" s="101">
        <v>0</v>
      </c>
      <c r="T223" s="100">
        <f>S223*H223</f>
        <v>0</v>
      </c>
      <c r="AR223" s="98" t="s">
        <v>93</v>
      </c>
      <c r="AT223" s="98" t="s">
        <v>94</v>
      </c>
      <c r="AU223" s="98" t="s">
        <v>0</v>
      </c>
      <c r="AY223" s="69" t="s">
        <v>86</v>
      </c>
      <c r="BE223" s="99">
        <f>IF(N223="základní",J223,0)</f>
        <v>0</v>
      </c>
      <c r="BF223" s="99">
        <f>IF(N223="snížená",J223,0)</f>
        <v>0</v>
      </c>
      <c r="BG223" s="99">
        <f>IF(N223="zákl. přenesená",J223,0)</f>
        <v>0</v>
      </c>
      <c r="BH223" s="99">
        <f>IF(N223="sníž. přenesená",J223,0)</f>
        <v>0</v>
      </c>
      <c r="BI223" s="99">
        <f>IF(N223="nulová",J223,0)</f>
        <v>0</v>
      </c>
      <c r="BJ223" s="69" t="s">
        <v>5</v>
      </c>
      <c r="BK223" s="99">
        <f>ROUND(I223*H223,1)</f>
        <v>0</v>
      </c>
      <c r="BL223" s="69" t="s">
        <v>93</v>
      </c>
      <c r="BM223" s="98" t="s">
        <v>116</v>
      </c>
    </row>
    <row r="224" spans="2:65" s="90" customFormat="1">
      <c r="B224" s="94"/>
      <c r="D224" s="89" t="s">
        <v>88</v>
      </c>
      <c r="E224" s="91" t="s">
        <v>1</v>
      </c>
      <c r="F224" s="97" t="s">
        <v>115</v>
      </c>
      <c r="H224" s="96">
        <v>17.600000000000001</v>
      </c>
      <c r="I224" s="95"/>
      <c r="L224" s="94"/>
      <c r="M224" s="93"/>
      <c r="T224" s="92"/>
      <c r="AT224" s="91" t="s">
        <v>88</v>
      </c>
      <c r="AU224" s="91" t="s">
        <v>0</v>
      </c>
      <c r="AV224" s="90" t="s">
        <v>0</v>
      </c>
      <c r="AW224" s="90" t="s">
        <v>63</v>
      </c>
      <c r="AX224" s="90" t="s">
        <v>5</v>
      </c>
      <c r="AY224" s="91" t="s">
        <v>86</v>
      </c>
    </row>
    <row r="225" spans="2:65" s="2" customFormat="1" ht="21.75" customHeight="1">
      <c r="B225" s="112"/>
      <c r="C225" s="141" t="s">
        <v>114</v>
      </c>
      <c r="D225" s="141" t="s">
        <v>109</v>
      </c>
      <c r="E225" s="140" t="s">
        <v>113</v>
      </c>
      <c r="F225" s="139" t="s">
        <v>112</v>
      </c>
      <c r="G225" s="138" t="s">
        <v>111</v>
      </c>
      <c r="H225" s="137">
        <v>21.507999999999999</v>
      </c>
      <c r="I225" s="136"/>
      <c r="J225" s="135">
        <f>ROUND(I225*H225,1)</f>
        <v>0</v>
      </c>
      <c r="K225" s="134"/>
      <c r="L225" s="133"/>
      <c r="M225" s="132" t="s">
        <v>1</v>
      </c>
      <c r="N225" s="131" t="s">
        <v>56</v>
      </c>
      <c r="P225" s="101">
        <f>O225*H225</f>
        <v>0</v>
      </c>
      <c r="Q225" s="101">
        <v>1E-3</v>
      </c>
      <c r="R225" s="101">
        <f>Q225*H225</f>
        <v>2.1507999999999999E-2</v>
      </c>
      <c r="S225" s="101">
        <v>0</v>
      </c>
      <c r="T225" s="100">
        <f>S225*H225</f>
        <v>0</v>
      </c>
      <c r="AR225" s="98" t="s">
        <v>110</v>
      </c>
      <c r="AT225" s="98" t="s">
        <v>109</v>
      </c>
      <c r="AU225" s="98" t="s">
        <v>0</v>
      </c>
      <c r="AY225" s="69" t="s">
        <v>86</v>
      </c>
      <c r="BE225" s="99">
        <f>IF(N225="základní",J225,0)</f>
        <v>0</v>
      </c>
      <c r="BF225" s="99">
        <f>IF(N225="snížená",J225,0)</f>
        <v>0</v>
      </c>
      <c r="BG225" s="99">
        <f>IF(N225="zákl. přenesená",J225,0)</f>
        <v>0</v>
      </c>
      <c r="BH225" s="99">
        <f>IF(N225="sníž. přenesená",J225,0)</f>
        <v>0</v>
      </c>
      <c r="BI225" s="99">
        <f>IF(N225="nulová",J225,0)</f>
        <v>0</v>
      </c>
      <c r="BJ225" s="69" t="s">
        <v>5</v>
      </c>
      <c r="BK225" s="99">
        <f>ROUND(I225*H225,1)</f>
        <v>0</v>
      </c>
      <c r="BL225" s="69" t="s">
        <v>93</v>
      </c>
      <c r="BM225" s="98" t="s">
        <v>108</v>
      </c>
    </row>
    <row r="226" spans="2:65" s="90" customFormat="1">
      <c r="B226" s="94"/>
      <c r="D226" s="89" t="s">
        <v>88</v>
      </c>
      <c r="E226" s="91" t="s">
        <v>1</v>
      </c>
      <c r="F226" s="97" t="s">
        <v>107</v>
      </c>
      <c r="H226" s="96">
        <v>21.507999999999999</v>
      </c>
      <c r="I226" s="95"/>
      <c r="L226" s="94"/>
      <c r="M226" s="93"/>
      <c r="T226" s="92"/>
      <c r="AT226" s="91" t="s">
        <v>88</v>
      </c>
      <c r="AU226" s="91" t="s">
        <v>0</v>
      </c>
      <c r="AV226" s="90" t="s">
        <v>0</v>
      </c>
      <c r="AW226" s="90" t="s">
        <v>63</v>
      </c>
      <c r="AX226" s="90" t="s">
        <v>5</v>
      </c>
      <c r="AY226" s="91" t="s">
        <v>86</v>
      </c>
    </row>
    <row r="227" spans="2:65" s="124" customFormat="1">
      <c r="B227" s="128"/>
      <c r="D227" s="89" t="s">
        <v>88</v>
      </c>
      <c r="E227" s="125" t="s">
        <v>1</v>
      </c>
      <c r="F227" s="130" t="s">
        <v>106</v>
      </c>
      <c r="H227" s="125" t="s">
        <v>1</v>
      </c>
      <c r="I227" s="129"/>
      <c r="L227" s="128"/>
      <c r="M227" s="127"/>
      <c r="T227" s="126"/>
      <c r="AT227" s="125" t="s">
        <v>88</v>
      </c>
      <c r="AU227" s="125" t="s">
        <v>0</v>
      </c>
      <c r="AV227" s="124" t="s">
        <v>5</v>
      </c>
      <c r="AW227" s="124" t="s">
        <v>63</v>
      </c>
      <c r="AX227" s="124" t="s">
        <v>13</v>
      </c>
      <c r="AY227" s="125" t="s">
        <v>86</v>
      </c>
    </row>
    <row r="228" spans="2:65" s="2" customFormat="1" ht="24.25" customHeight="1">
      <c r="B228" s="112"/>
      <c r="C228" s="111" t="s">
        <v>105</v>
      </c>
      <c r="D228" s="111" t="s">
        <v>94</v>
      </c>
      <c r="E228" s="110" t="s">
        <v>104</v>
      </c>
      <c r="F228" s="109" t="s">
        <v>103</v>
      </c>
      <c r="G228" s="108" t="s">
        <v>102</v>
      </c>
      <c r="H228" s="107">
        <v>2.1999999999999999E-2</v>
      </c>
      <c r="I228" s="106"/>
      <c r="J228" s="105">
        <f>ROUND(I228*H228,1)</f>
        <v>0</v>
      </c>
      <c r="K228" s="104"/>
      <c r="L228" s="3"/>
      <c r="M228" s="103" t="s">
        <v>1</v>
      </c>
      <c r="N228" s="102" t="s">
        <v>56</v>
      </c>
      <c r="P228" s="101">
        <f>O228*H228</f>
        <v>0</v>
      </c>
      <c r="Q228" s="101">
        <v>0</v>
      </c>
      <c r="R228" s="101">
        <f>Q228*H228</f>
        <v>0</v>
      </c>
      <c r="S228" s="101">
        <v>0</v>
      </c>
      <c r="T228" s="100">
        <f>S228*H228</f>
        <v>0</v>
      </c>
      <c r="AR228" s="98" t="s">
        <v>93</v>
      </c>
      <c r="AT228" s="98" t="s">
        <v>94</v>
      </c>
      <c r="AU228" s="98" t="s">
        <v>0</v>
      </c>
      <c r="AY228" s="69" t="s">
        <v>86</v>
      </c>
      <c r="BE228" s="99">
        <f>IF(N228="základní",J228,0)</f>
        <v>0</v>
      </c>
      <c r="BF228" s="99">
        <f>IF(N228="snížená",J228,0)</f>
        <v>0</v>
      </c>
      <c r="BG228" s="99">
        <f>IF(N228="zákl. přenesená",J228,0)</f>
        <v>0</v>
      </c>
      <c r="BH228" s="99">
        <f>IF(N228="sníž. přenesená",J228,0)</f>
        <v>0</v>
      </c>
      <c r="BI228" s="99">
        <f>IF(N228="nulová",J228,0)</f>
        <v>0</v>
      </c>
      <c r="BJ228" s="69" t="s">
        <v>5</v>
      </c>
      <c r="BK228" s="99">
        <f>ROUND(I228*H228,1)</f>
        <v>0</v>
      </c>
      <c r="BL228" s="69" t="s">
        <v>93</v>
      </c>
      <c r="BM228" s="98" t="s">
        <v>101</v>
      </c>
    </row>
    <row r="229" spans="2:65" s="113" customFormat="1" ht="22.9" customHeight="1">
      <c r="B229" s="120"/>
      <c r="D229" s="115" t="s">
        <v>14</v>
      </c>
      <c r="E229" s="123" t="s">
        <v>100</v>
      </c>
      <c r="F229" s="123" t="s">
        <v>99</v>
      </c>
      <c r="I229" s="122"/>
      <c r="J229" s="121">
        <f>BK229</f>
        <v>0</v>
      </c>
      <c r="L229" s="120"/>
      <c r="M229" s="119"/>
      <c r="P229" s="118">
        <f>SUM(P230:P233)</f>
        <v>0</v>
      </c>
      <c r="R229" s="118">
        <f>SUM(R230:R233)</f>
        <v>0.15415100000000001</v>
      </c>
      <c r="T229" s="117">
        <f>SUM(T230:T233)</f>
        <v>0</v>
      </c>
      <c r="AR229" s="115" t="s">
        <v>0</v>
      </c>
      <c r="AT229" s="116" t="s">
        <v>14</v>
      </c>
      <c r="AU229" s="116" t="s">
        <v>5</v>
      </c>
      <c r="AY229" s="115" t="s">
        <v>86</v>
      </c>
      <c r="BK229" s="114">
        <f>SUM(BK230:BK233)</f>
        <v>0</v>
      </c>
    </row>
    <row r="230" spans="2:65" s="2" customFormat="1" ht="16.5" customHeight="1">
      <c r="B230" s="112"/>
      <c r="C230" s="111" t="s">
        <v>98</v>
      </c>
      <c r="D230" s="111" t="s">
        <v>94</v>
      </c>
      <c r="E230" s="110" t="s">
        <v>97</v>
      </c>
      <c r="F230" s="109" t="s">
        <v>96</v>
      </c>
      <c r="G230" s="108" t="s">
        <v>95</v>
      </c>
      <c r="H230" s="107">
        <v>15415.1</v>
      </c>
      <c r="I230" s="106"/>
      <c r="J230" s="105">
        <f>ROUND(I230*H230,1)</f>
        <v>0</v>
      </c>
      <c r="K230" s="104"/>
      <c r="L230" s="3"/>
      <c r="M230" s="103" t="s">
        <v>1</v>
      </c>
      <c r="N230" s="102" t="s">
        <v>56</v>
      </c>
      <c r="P230" s="101">
        <f>O230*H230</f>
        <v>0</v>
      </c>
      <c r="Q230" s="101">
        <v>1.0000000000000001E-5</v>
      </c>
      <c r="R230" s="101">
        <f>Q230*H230</f>
        <v>0.15415100000000001</v>
      </c>
      <c r="S230" s="101">
        <v>0</v>
      </c>
      <c r="T230" s="100">
        <f>S230*H230</f>
        <v>0</v>
      </c>
      <c r="AR230" s="98" t="s">
        <v>93</v>
      </c>
      <c r="AT230" s="98" t="s">
        <v>94</v>
      </c>
      <c r="AU230" s="98" t="s">
        <v>0</v>
      </c>
      <c r="AY230" s="69" t="s">
        <v>86</v>
      </c>
      <c r="BE230" s="99">
        <f>IF(N230="základní",J230,0)</f>
        <v>0</v>
      </c>
      <c r="BF230" s="99">
        <f>IF(N230="snížená",J230,0)</f>
        <v>0</v>
      </c>
      <c r="BG230" s="99">
        <f>IF(N230="zákl. přenesená",J230,0)</f>
        <v>0</v>
      </c>
      <c r="BH230" s="99">
        <f>IF(N230="sníž. přenesená",J230,0)</f>
        <v>0</v>
      </c>
      <c r="BI230" s="99">
        <f>IF(N230="nulová",J230,0)</f>
        <v>0</v>
      </c>
      <c r="BJ230" s="69" t="s">
        <v>5</v>
      </c>
      <c r="BK230" s="99">
        <f>ROUND(I230*H230,1)</f>
        <v>0</v>
      </c>
      <c r="BL230" s="69" t="s">
        <v>93</v>
      </c>
      <c r="BM230" s="98" t="s">
        <v>92</v>
      </c>
    </row>
    <row r="231" spans="2:65" s="90" customFormat="1">
      <c r="B231" s="94"/>
      <c r="D231" s="89" t="s">
        <v>88</v>
      </c>
      <c r="E231" s="91" t="s">
        <v>1</v>
      </c>
      <c r="F231" s="97" t="s">
        <v>91</v>
      </c>
      <c r="H231" s="96">
        <v>6392</v>
      </c>
      <c r="I231" s="95"/>
      <c r="L231" s="94"/>
      <c r="M231" s="93"/>
      <c r="T231" s="92"/>
      <c r="AT231" s="91" t="s">
        <v>88</v>
      </c>
      <c r="AU231" s="91" t="s">
        <v>0</v>
      </c>
      <c r="AV231" s="90" t="s">
        <v>0</v>
      </c>
      <c r="AW231" s="90" t="s">
        <v>63</v>
      </c>
      <c r="AX231" s="90" t="s">
        <v>13</v>
      </c>
      <c r="AY231" s="91" t="s">
        <v>86</v>
      </c>
    </row>
    <row r="232" spans="2:65" s="90" customFormat="1">
      <c r="B232" s="94"/>
      <c r="D232" s="89" t="s">
        <v>88</v>
      </c>
      <c r="E232" s="91" t="s">
        <v>1</v>
      </c>
      <c r="F232" s="97" t="s">
        <v>90</v>
      </c>
      <c r="H232" s="96">
        <v>9023.1</v>
      </c>
      <c r="I232" s="95"/>
      <c r="L232" s="94"/>
      <c r="M232" s="93"/>
      <c r="T232" s="92"/>
      <c r="AT232" s="91" t="s">
        <v>88</v>
      </c>
      <c r="AU232" s="91" t="s">
        <v>0</v>
      </c>
      <c r="AV232" s="90" t="s">
        <v>0</v>
      </c>
      <c r="AW232" s="90" t="s">
        <v>63</v>
      </c>
      <c r="AX232" s="90" t="s">
        <v>13</v>
      </c>
      <c r="AY232" s="91" t="s">
        <v>86</v>
      </c>
    </row>
    <row r="233" spans="2:65" s="80" customFormat="1">
      <c r="B233" s="85"/>
      <c r="D233" s="89" t="s">
        <v>88</v>
      </c>
      <c r="E233" s="81" t="s">
        <v>1</v>
      </c>
      <c r="F233" s="88" t="s">
        <v>89</v>
      </c>
      <c r="H233" s="87">
        <v>15415.1</v>
      </c>
      <c r="I233" s="86"/>
      <c r="L233" s="85"/>
      <c r="M233" s="84"/>
      <c r="N233" s="83"/>
      <c r="O233" s="83"/>
      <c r="P233" s="83"/>
      <c r="Q233" s="83"/>
      <c r="R233" s="83"/>
      <c r="S233" s="83"/>
      <c r="T233" s="82"/>
      <c r="AT233" s="81" t="s">
        <v>88</v>
      </c>
      <c r="AU233" s="81" t="s">
        <v>0</v>
      </c>
      <c r="AV233" s="80" t="s">
        <v>87</v>
      </c>
      <c r="AW233" s="80" t="s">
        <v>63</v>
      </c>
      <c r="AX233" s="80" t="s">
        <v>5</v>
      </c>
      <c r="AY233" s="81" t="s">
        <v>86</v>
      </c>
    </row>
    <row r="234" spans="2:65" s="2" customFormat="1" ht="7" customHeight="1">
      <c r="B234" s="5"/>
      <c r="C234" s="4"/>
      <c r="D234" s="4"/>
      <c r="E234" s="4"/>
      <c r="F234" s="4"/>
      <c r="G234" s="4"/>
      <c r="H234" s="4"/>
      <c r="I234" s="4"/>
      <c r="J234" s="4"/>
      <c r="K234" s="4"/>
      <c r="L234" s="3"/>
    </row>
  </sheetData>
  <autoFilter ref="C125:K233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3532B-9E0F-4CEC-AA42-BB2FB3728ED3}">
  <sheetPr>
    <pageSetUpPr fitToPage="1"/>
  </sheetPr>
  <dimension ref="B2:BM156"/>
  <sheetViews>
    <sheetView showGridLines="0" workbookViewId="0"/>
  </sheetViews>
  <sheetFormatPr defaultRowHeight="10.199999999999999"/>
  <cols>
    <col min="1" max="1" width="6.578125" style="1" customWidth="1"/>
    <col min="2" max="2" width="0.8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214" t="s">
        <v>83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69" t="s">
        <v>3</v>
      </c>
    </row>
    <row r="3" spans="2:46" ht="7" customHeight="1">
      <c r="B3" s="78"/>
      <c r="C3" s="77"/>
      <c r="D3" s="77"/>
      <c r="E3" s="77"/>
      <c r="F3" s="77"/>
      <c r="G3" s="77"/>
      <c r="H3" s="77"/>
      <c r="I3" s="77"/>
      <c r="J3" s="77"/>
      <c r="K3" s="77"/>
      <c r="L3" s="56"/>
      <c r="AT3" s="69" t="s">
        <v>0</v>
      </c>
    </row>
    <row r="4" spans="2:46" ht="25" customHeight="1">
      <c r="B4" s="56"/>
      <c r="D4" s="51" t="s">
        <v>387</v>
      </c>
      <c r="L4" s="56"/>
      <c r="M4" s="180" t="s">
        <v>79</v>
      </c>
      <c r="AT4" s="69" t="s">
        <v>68</v>
      </c>
    </row>
    <row r="5" spans="2:46" ht="7" customHeight="1">
      <c r="B5" s="56"/>
      <c r="L5" s="56"/>
    </row>
    <row r="6" spans="2:46" ht="12" customHeight="1">
      <c r="B6" s="56"/>
      <c r="D6" s="44" t="s">
        <v>40</v>
      </c>
      <c r="L6" s="56"/>
    </row>
    <row r="7" spans="2:46" ht="16.5" customHeight="1">
      <c r="B7" s="56"/>
      <c r="E7" s="233" t="str">
        <f>'Rekapitulace stavby'!K6</f>
        <v>EXPLOSIA a. s. - Oplocení areálu Hrádek</v>
      </c>
      <c r="F7" s="234"/>
      <c r="G7" s="234"/>
      <c r="H7" s="234"/>
      <c r="L7" s="56"/>
    </row>
    <row r="8" spans="2:46" s="2" customFormat="1" ht="12" customHeight="1">
      <c r="B8" s="3"/>
      <c r="D8" s="44" t="s">
        <v>371</v>
      </c>
      <c r="L8" s="3"/>
    </row>
    <row r="9" spans="2:46" s="2" customFormat="1" ht="16.5" customHeight="1">
      <c r="B9" s="3"/>
      <c r="E9" s="212" t="s">
        <v>462</v>
      </c>
      <c r="F9" s="232"/>
      <c r="G9" s="232"/>
      <c r="H9" s="232"/>
      <c r="L9" s="3"/>
    </row>
    <row r="10" spans="2:46" s="2" customFormat="1">
      <c r="B10" s="3"/>
      <c r="L10" s="3"/>
    </row>
    <row r="11" spans="2:46" s="2" customFormat="1" ht="12" customHeight="1">
      <c r="B11" s="3"/>
      <c r="D11" s="44" t="s">
        <v>73</v>
      </c>
      <c r="F11" s="70" t="s">
        <v>1</v>
      </c>
      <c r="I11" s="44" t="s">
        <v>72</v>
      </c>
      <c r="J11" s="70" t="s">
        <v>1</v>
      </c>
      <c r="L11" s="3"/>
    </row>
    <row r="12" spans="2:46" s="2" customFormat="1" ht="12" customHeight="1">
      <c r="B12" s="3"/>
      <c r="D12" s="44" t="s">
        <v>39</v>
      </c>
      <c r="F12" s="70" t="s">
        <v>65</v>
      </c>
      <c r="I12" s="44" t="s">
        <v>38</v>
      </c>
      <c r="J12" s="45" t="str">
        <f>'Rekapitulace stavby'!AN8</f>
        <v>23. 9. 2024</v>
      </c>
      <c r="L12" s="3"/>
    </row>
    <row r="13" spans="2:46" s="2" customFormat="1" ht="10.9" customHeight="1">
      <c r="B13" s="3"/>
      <c r="L13" s="3"/>
    </row>
    <row r="14" spans="2:46" s="2" customFormat="1" ht="12" customHeight="1">
      <c r="B14" s="3"/>
      <c r="D14" s="44" t="s">
        <v>37</v>
      </c>
      <c r="I14" s="44" t="s">
        <v>67</v>
      </c>
      <c r="J14" s="70" t="str">
        <f>IF('Rekapitulace stavby'!AN10="","",'Rekapitulace stavby'!AN10)</f>
        <v/>
      </c>
      <c r="L14" s="3"/>
    </row>
    <row r="15" spans="2:46" s="2" customFormat="1" ht="18" customHeight="1">
      <c r="B15" s="3"/>
      <c r="E15" s="70" t="str">
        <f>IF('Rekapitulace stavby'!E11="","",'Rekapitulace stavby'!E11)</f>
        <v xml:space="preserve"> </v>
      </c>
      <c r="I15" s="44" t="s">
        <v>64</v>
      </c>
      <c r="J15" s="70" t="str">
        <f>IF('Rekapitulace stavby'!AN11="","",'Rekapitulace stavby'!AN11)</f>
        <v/>
      </c>
      <c r="L15" s="3"/>
    </row>
    <row r="16" spans="2:46" s="2" customFormat="1" ht="7" customHeight="1">
      <c r="B16" s="3"/>
      <c r="L16" s="3"/>
    </row>
    <row r="17" spans="2:12" s="2" customFormat="1" ht="12" customHeight="1">
      <c r="B17" s="3"/>
      <c r="D17" s="44" t="s">
        <v>34</v>
      </c>
      <c r="I17" s="44" t="s">
        <v>67</v>
      </c>
      <c r="J17" s="72" t="str">
        <f>'Rekapitulace stavby'!AN13</f>
        <v>Vyplň údaj</v>
      </c>
      <c r="L17" s="3"/>
    </row>
    <row r="18" spans="2:12" s="2" customFormat="1" ht="18" customHeight="1">
      <c r="B18" s="3"/>
      <c r="E18" s="235" t="str">
        <f>'Rekapitulace stavby'!E14</f>
        <v>Vyplň údaj</v>
      </c>
      <c r="F18" s="196"/>
      <c r="G18" s="196"/>
      <c r="H18" s="196"/>
      <c r="I18" s="44" t="s">
        <v>64</v>
      </c>
      <c r="J18" s="72" t="str">
        <f>'Rekapitulace stavby'!AN14</f>
        <v>Vyplň údaj</v>
      </c>
      <c r="L18" s="3"/>
    </row>
    <row r="19" spans="2:12" s="2" customFormat="1" ht="7" customHeight="1">
      <c r="B19" s="3"/>
      <c r="L19" s="3"/>
    </row>
    <row r="20" spans="2:12" s="2" customFormat="1" ht="12" customHeight="1">
      <c r="B20" s="3"/>
      <c r="D20" s="44" t="s">
        <v>36</v>
      </c>
      <c r="I20" s="44" t="s">
        <v>67</v>
      </c>
      <c r="J20" s="70" t="str">
        <f>IF('Rekapitulace stavby'!AN16="","",'Rekapitulace stavby'!AN16)</f>
        <v/>
      </c>
      <c r="L20" s="3"/>
    </row>
    <row r="21" spans="2:12" s="2" customFormat="1" ht="18" customHeight="1">
      <c r="B21" s="3"/>
      <c r="E21" s="70" t="str">
        <f>IF('Rekapitulace stavby'!E17="","",'Rekapitulace stavby'!E17)</f>
        <v xml:space="preserve"> </v>
      </c>
      <c r="I21" s="44" t="s">
        <v>64</v>
      </c>
      <c r="J21" s="70" t="str">
        <f>IF('Rekapitulace stavby'!AN17="","",'Rekapitulace stavby'!AN17)</f>
        <v/>
      </c>
      <c r="L21" s="3"/>
    </row>
    <row r="22" spans="2:12" s="2" customFormat="1" ht="7" customHeight="1">
      <c r="B22" s="3"/>
      <c r="L22" s="3"/>
    </row>
    <row r="23" spans="2:12" s="2" customFormat="1" ht="12" customHeight="1">
      <c r="B23" s="3"/>
      <c r="D23" s="44" t="s">
        <v>33</v>
      </c>
      <c r="I23" s="44" t="s">
        <v>67</v>
      </c>
      <c r="J23" s="70" t="str">
        <f>IF('Rekapitulace stavby'!AN19="","",'Rekapitulace stavby'!AN19)</f>
        <v/>
      </c>
      <c r="L23" s="3"/>
    </row>
    <row r="24" spans="2:12" s="2" customFormat="1" ht="18" customHeight="1">
      <c r="B24" s="3"/>
      <c r="E24" s="70" t="str">
        <f>IF('Rekapitulace stavby'!E20="","",'Rekapitulace stavby'!E20)</f>
        <v xml:space="preserve"> </v>
      </c>
      <c r="I24" s="44" t="s">
        <v>64</v>
      </c>
      <c r="J24" s="70" t="str">
        <f>IF('Rekapitulace stavby'!AN20="","",'Rekapitulace stavby'!AN20)</f>
        <v/>
      </c>
      <c r="L24" s="3"/>
    </row>
    <row r="25" spans="2:12" s="2" customFormat="1" ht="7" customHeight="1">
      <c r="B25" s="3"/>
      <c r="L25" s="3"/>
    </row>
    <row r="26" spans="2:12" s="2" customFormat="1" ht="12" customHeight="1">
      <c r="B26" s="3"/>
      <c r="D26" s="44" t="s">
        <v>62</v>
      </c>
      <c r="L26" s="3"/>
    </row>
    <row r="27" spans="2:12" s="178" customFormat="1" ht="16.5" customHeight="1">
      <c r="B27" s="179"/>
      <c r="E27" s="201" t="s">
        <v>1</v>
      </c>
      <c r="F27" s="201"/>
      <c r="G27" s="201"/>
      <c r="H27" s="201"/>
      <c r="L27" s="179"/>
    </row>
    <row r="28" spans="2:12" s="2" customFormat="1" ht="7" customHeight="1">
      <c r="B28" s="3"/>
      <c r="L28" s="3"/>
    </row>
    <row r="29" spans="2:12" s="2" customFormat="1" ht="7" customHeight="1">
      <c r="B29" s="3"/>
      <c r="D29" s="34"/>
      <c r="E29" s="34"/>
      <c r="F29" s="34"/>
      <c r="G29" s="34"/>
      <c r="H29" s="34"/>
      <c r="I29" s="34"/>
      <c r="J29" s="34"/>
      <c r="K29" s="34"/>
      <c r="L29" s="3"/>
    </row>
    <row r="30" spans="2:12" s="2" customFormat="1" ht="25.35" customHeight="1">
      <c r="B30" s="3"/>
      <c r="D30" s="177" t="s">
        <v>61</v>
      </c>
      <c r="J30" s="30">
        <f>ROUND(J122, 0)</f>
        <v>0</v>
      </c>
      <c r="L30" s="3"/>
    </row>
    <row r="31" spans="2:12" s="2" customFormat="1" ht="7" customHeight="1">
      <c r="B31" s="3"/>
      <c r="D31" s="34"/>
      <c r="E31" s="34"/>
      <c r="F31" s="34"/>
      <c r="G31" s="34"/>
      <c r="H31" s="34"/>
      <c r="I31" s="34"/>
      <c r="J31" s="34"/>
      <c r="K31" s="34"/>
      <c r="L31" s="3"/>
    </row>
    <row r="32" spans="2:12" s="2" customFormat="1" ht="14.5" customHeight="1">
      <c r="B32" s="3"/>
      <c r="F32" s="65" t="s">
        <v>59</v>
      </c>
      <c r="I32" s="65" t="s">
        <v>60</v>
      </c>
      <c r="J32" s="65" t="s">
        <v>58</v>
      </c>
      <c r="L32" s="3"/>
    </row>
    <row r="33" spans="2:12" s="2" customFormat="1" ht="14.5" customHeight="1">
      <c r="B33" s="3"/>
      <c r="D33" s="42" t="s">
        <v>57</v>
      </c>
      <c r="E33" s="44" t="s">
        <v>56</v>
      </c>
      <c r="F33" s="175">
        <f>ROUND((SUM(BE122:BE155)),  0)</f>
        <v>0</v>
      </c>
      <c r="I33" s="176">
        <v>0.21</v>
      </c>
      <c r="J33" s="175">
        <f>ROUND(((SUM(BE122:BE155))*I33),  0)</f>
        <v>0</v>
      </c>
      <c r="L33" s="3"/>
    </row>
    <row r="34" spans="2:12" s="2" customFormat="1" ht="14.5" customHeight="1">
      <c r="B34" s="3"/>
      <c r="E34" s="44" t="s">
        <v>55</v>
      </c>
      <c r="F34" s="175">
        <f>ROUND((SUM(BF122:BF155)),  0)</f>
        <v>0</v>
      </c>
      <c r="I34" s="176">
        <v>0.12</v>
      </c>
      <c r="J34" s="175">
        <f>ROUND(((SUM(BF122:BF155))*I34),  0)</f>
        <v>0</v>
      </c>
      <c r="L34" s="3"/>
    </row>
    <row r="35" spans="2:12" s="2" customFormat="1" ht="14.5" hidden="1" customHeight="1">
      <c r="B35" s="3"/>
      <c r="E35" s="44" t="s">
        <v>54</v>
      </c>
      <c r="F35" s="175">
        <f>ROUND((SUM(BG122:BG155)),  0)</f>
        <v>0</v>
      </c>
      <c r="I35" s="176">
        <v>0.21</v>
      </c>
      <c r="J35" s="175">
        <f>0</f>
        <v>0</v>
      </c>
      <c r="L35" s="3"/>
    </row>
    <row r="36" spans="2:12" s="2" customFormat="1" ht="14.5" hidden="1" customHeight="1">
      <c r="B36" s="3"/>
      <c r="E36" s="44" t="s">
        <v>53</v>
      </c>
      <c r="F36" s="175">
        <f>ROUND((SUM(BH122:BH155)),  0)</f>
        <v>0</v>
      </c>
      <c r="I36" s="176">
        <v>0.12</v>
      </c>
      <c r="J36" s="175">
        <f>0</f>
        <v>0</v>
      </c>
      <c r="L36" s="3"/>
    </row>
    <row r="37" spans="2:12" s="2" customFormat="1" ht="14.5" hidden="1" customHeight="1">
      <c r="B37" s="3"/>
      <c r="E37" s="44" t="s">
        <v>52</v>
      </c>
      <c r="F37" s="175">
        <f>ROUND((SUM(BI122:BI155)),  0)</f>
        <v>0</v>
      </c>
      <c r="I37" s="176">
        <v>0</v>
      </c>
      <c r="J37" s="175">
        <f>0</f>
        <v>0</v>
      </c>
      <c r="L37" s="3"/>
    </row>
    <row r="38" spans="2:12" s="2" customFormat="1" ht="7" customHeight="1">
      <c r="B38" s="3"/>
      <c r="L38" s="3"/>
    </row>
    <row r="39" spans="2:12" s="2" customFormat="1" ht="25.35" customHeight="1">
      <c r="B39" s="3"/>
      <c r="C39" s="165"/>
      <c r="D39" s="174" t="s">
        <v>51</v>
      </c>
      <c r="E39" s="40"/>
      <c r="F39" s="40"/>
      <c r="G39" s="173" t="s">
        <v>50</v>
      </c>
      <c r="H39" s="172" t="s">
        <v>49</v>
      </c>
      <c r="I39" s="40"/>
      <c r="J39" s="171">
        <f>SUM(J30:J37)</f>
        <v>0</v>
      </c>
      <c r="K39" s="170"/>
      <c r="L39" s="3"/>
    </row>
    <row r="40" spans="2:12" s="2" customFormat="1" ht="14.5" customHeight="1">
      <c r="B40" s="3"/>
      <c r="L40" s="3"/>
    </row>
    <row r="41" spans="2:12" ht="14.5" customHeight="1">
      <c r="B41" s="56"/>
      <c r="L41" s="56"/>
    </row>
    <row r="42" spans="2:12" ht="14.5" customHeight="1">
      <c r="B42" s="56"/>
      <c r="L42" s="56"/>
    </row>
    <row r="43" spans="2:12" ht="14.5" customHeight="1">
      <c r="B43" s="56"/>
      <c r="L43" s="56"/>
    </row>
    <row r="44" spans="2:12" ht="14.5" customHeight="1">
      <c r="B44" s="56"/>
      <c r="L44" s="56"/>
    </row>
    <row r="45" spans="2:12" ht="14.5" customHeight="1">
      <c r="B45" s="56"/>
      <c r="L45" s="56"/>
    </row>
    <row r="46" spans="2:12" ht="14.5" customHeight="1">
      <c r="B46" s="56"/>
      <c r="L46" s="56"/>
    </row>
    <row r="47" spans="2:12" ht="14.5" customHeight="1">
      <c r="B47" s="56"/>
      <c r="L47" s="56"/>
    </row>
    <row r="48" spans="2:12" ht="14.5" customHeight="1">
      <c r="B48" s="56"/>
      <c r="L48" s="56"/>
    </row>
    <row r="49" spans="2:12" ht="14.5" customHeight="1">
      <c r="B49" s="56"/>
      <c r="L49" s="56"/>
    </row>
    <row r="50" spans="2:12" s="2" customFormat="1" ht="14.5" customHeight="1">
      <c r="B50" s="3"/>
      <c r="D50" s="58" t="s">
        <v>48</v>
      </c>
      <c r="E50" s="57"/>
      <c r="F50" s="57"/>
      <c r="G50" s="58" t="s">
        <v>47</v>
      </c>
      <c r="H50" s="57"/>
      <c r="I50" s="57"/>
      <c r="J50" s="57"/>
      <c r="K50" s="57"/>
      <c r="L50" s="3"/>
    </row>
    <row r="51" spans="2:12">
      <c r="B51" s="56"/>
      <c r="L51" s="56"/>
    </row>
    <row r="52" spans="2:12">
      <c r="B52" s="56"/>
      <c r="L52" s="56"/>
    </row>
    <row r="53" spans="2:12">
      <c r="B53" s="56"/>
      <c r="L53" s="56"/>
    </row>
    <row r="54" spans="2:12">
      <c r="B54" s="56"/>
      <c r="L54" s="56"/>
    </row>
    <row r="55" spans="2:12">
      <c r="B55" s="56"/>
      <c r="L55" s="56"/>
    </row>
    <row r="56" spans="2:12">
      <c r="B56" s="56"/>
      <c r="L56" s="56"/>
    </row>
    <row r="57" spans="2:12">
      <c r="B57" s="56"/>
      <c r="L57" s="56"/>
    </row>
    <row r="58" spans="2:12">
      <c r="B58" s="56"/>
      <c r="L58" s="56"/>
    </row>
    <row r="59" spans="2:12">
      <c r="B59" s="56"/>
      <c r="L59" s="56"/>
    </row>
    <row r="60" spans="2:12">
      <c r="B60" s="56"/>
      <c r="L60" s="56"/>
    </row>
    <row r="61" spans="2:12" s="2" customFormat="1" ht="12.3">
      <c r="B61" s="3"/>
      <c r="D61" s="55" t="s">
        <v>44</v>
      </c>
      <c r="E61" s="54"/>
      <c r="F61" s="169" t="s">
        <v>43</v>
      </c>
      <c r="G61" s="55" t="s">
        <v>44</v>
      </c>
      <c r="H61" s="54"/>
      <c r="I61" s="54"/>
      <c r="J61" s="168" t="s">
        <v>43</v>
      </c>
      <c r="K61" s="54"/>
      <c r="L61" s="3"/>
    </row>
    <row r="62" spans="2:12">
      <c r="B62" s="56"/>
      <c r="L62" s="56"/>
    </row>
    <row r="63" spans="2:12">
      <c r="B63" s="56"/>
      <c r="L63" s="56"/>
    </row>
    <row r="64" spans="2:12">
      <c r="B64" s="56"/>
      <c r="L64" s="56"/>
    </row>
    <row r="65" spans="2:12" s="2" customFormat="1" ht="12.3">
      <c r="B65" s="3"/>
      <c r="D65" s="58" t="s">
        <v>46</v>
      </c>
      <c r="E65" s="57"/>
      <c r="F65" s="57"/>
      <c r="G65" s="58" t="s">
        <v>45</v>
      </c>
      <c r="H65" s="57"/>
      <c r="I65" s="57"/>
      <c r="J65" s="57"/>
      <c r="K65" s="57"/>
      <c r="L65" s="3"/>
    </row>
    <row r="66" spans="2:12">
      <c r="B66" s="56"/>
      <c r="L66" s="56"/>
    </row>
    <row r="67" spans="2:12">
      <c r="B67" s="56"/>
      <c r="L67" s="56"/>
    </row>
    <row r="68" spans="2:12">
      <c r="B68" s="56"/>
      <c r="L68" s="56"/>
    </row>
    <row r="69" spans="2:12">
      <c r="B69" s="56"/>
      <c r="L69" s="56"/>
    </row>
    <row r="70" spans="2:12">
      <c r="B70" s="56"/>
      <c r="L70" s="56"/>
    </row>
    <row r="71" spans="2:12">
      <c r="B71" s="56"/>
      <c r="L71" s="56"/>
    </row>
    <row r="72" spans="2:12">
      <c r="B72" s="56"/>
      <c r="L72" s="56"/>
    </row>
    <row r="73" spans="2:12">
      <c r="B73" s="56"/>
      <c r="L73" s="56"/>
    </row>
    <row r="74" spans="2:12">
      <c r="B74" s="56"/>
      <c r="L74" s="56"/>
    </row>
    <row r="75" spans="2:12">
      <c r="B75" s="56"/>
      <c r="L75" s="56"/>
    </row>
    <row r="76" spans="2:12" s="2" customFormat="1" ht="12.3">
      <c r="B76" s="3"/>
      <c r="D76" s="55" t="s">
        <v>44</v>
      </c>
      <c r="E76" s="54"/>
      <c r="F76" s="169" t="s">
        <v>43</v>
      </c>
      <c r="G76" s="55" t="s">
        <v>44</v>
      </c>
      <c r="H76" s="54"/>
      <c r="I76" s="54"/>
      <c r="J76" s="168" t="s">
        <v>43</v>
      </c>
      <c r="K76" s="54"/>
      <c r="L76" s="3"/>
    </row>
    <row r="77" spans="2:12" s="2" customFormat="1" ht="14.5" customHeight="1">
      <c r="B77" s="5"/>
      <c r="C77" s="4"/>
      <c r="D77" s="4"/>
      <c r="E77" s="4"/>
      <c r="F77" s="4"/>
      <c r="G77" s="4"/>
      <c r="H77" s="4"/>
      <c r="I77" s="4"/>
      <c r="J77" s="4"/>
      <c r="K77" s="4"/>
      <c r="L77" s="3"/>
    </row>
    <row r="81" spans="2:47" s="2" customFormat="1" ht="7" customHeight="1">
      <c r="B81" s="53"/>
      <c r="C81" s="52"/>
      <c r="D81" s="52"/>
      <c r="E81" s="52"/>
      <c r="F81" s="52"/>
      <c r="G81" s="52"/>
      <c r="H81" s="52"/>
      <c r="I81" s="52"/>
      <c r="J81" s="52"/>
      <c r="K81" s="52"/>
      <c r="L81" s="3"/>
    </row>
    <row r="82" spans="2:47" s="2" customFormat="1" ht="25" customHeight="1">
      <c r="B82" s="3"/>
      <c r="C82" s="51" t="s">
        <v>385</v>
      </c>
      <c r="L82" s="3"/>
    </row>
    <row r="83" spans="2:47" s="2" customFormat="1" ht="7" customHeight="1">
      <c r="B83" s="3"/>
      <c r="L83" s="3"/>
    </row>
    <row r="84" spans="2:47" s="2" customFormat="1" ht="12" customHeight="1">
      <c r="B84" s="3"/>
      <c r="C84" s="44" t="s">
        <v>40</v>
      </c>
      <c r="L84" s="3"/>
    </row>
    <row r="85" spans="2:47" s="2" customFormat="1" ht="16.5" customHeight="1">
      <c r="B85" s="3"/>
      <c r="E85" s="233" t="str">
        <f>E7</f>
        <v>EXPLOSIA a. s. - Oplocení areálu Hrádek</v>
      </c>
      <c r="F85" s="234"/>
      <c r="G85" s="234"/>
      <c r="H85" s="234"/>
      <c r="L85" s="3"/>
    </row>
    <row r="86" spans="2:47" s="2" customFormat="1" ht="12" customHeight="1">
      <c r="B86" s="3"/>
      <c r="C86" s="44" t="s">
        <v>371</v>
      </c>
      <c r="L86" s="3"/>
    </row>
    <row r="87" spans="2:47" s="2" customFormat="1" ht="16.5" customHeight="1">
      <c r="B87" s="3"/>
      <c r="E87" s="212" t="str">
        <f>E9</f>
        <v>2 - VON</v>
      </c>
      <c r="F87" s="232"/>
      <c r="G87" s="232"/>
      <c r="H87" s="232"/>
      <c r="L87" s="3"/>
    </row>
    <row r="88" spans="2:47" s="2" customFormat="1" ht="7" customHeight="1">
      <c r="B88" s="3"/>
      <c r="L88" s="3"/>
    </row>
    <row r="89" spans="2:47" s="2" customFormat="1" ht="12" customHeight="1">
      <c r="B89" s="3"/>
      <c r="C89" s="44" t="s">
        <v>39</v>
      </c>
      <c r="F89" s="70" t="str">
        <f>F12</f>
        <v xml:space="preserve"> </v>
      </c>
      <c r="I89" s="44" t="s">
        <v>38</v>
      </c>
      <c r="J89" s="45" t="str">
        <f>IF(J12="","",J12)</f>
        <v>23. 9. 2024</v>
      </c>
      <c r="L89" s="3"/>
    </row>
    <row r="90" spans="2:47" s="2" customFormat="1" ht="7" customHeight="1">
      <c r="B90" s="3"/>
      <c r="L90" s="3"/>
    </row>
    <row r="91" spans="2:47" s="2" customFormat="1" ht="15.25" customHeight="1">
      <c r="B91" s="3"/>
      <c r="C91" s="44" t="s">
        <v>37</v>
      </c>
      <c r="F91" s="70" t="str">
        <f>E15</f>
        <v xml:space="preserve"> </v>
      </c>
      <c r="I91" s="44" t="s">
        <v>36</v>
      </c>
      <c r="J91" s="68" t="str">
        <f>E21</f>
        <v xml:space="preserve"> </v>
      </c>
      <c r="L91" s="3"/>
    </row>
    <row r="92" spans="2:47" s="2" customFormat="1" ht="15.25" customHeight="1">
      <c r="B92" s="3"/>
      <c r="C92" s="44" t="s">
        <v>34</v>
      </c>
      <c r="F92" s="70" t="str">
        <f>IF(E18="","",E18)</f>
        <v>Vyplň údaj</v>
      </c>
      <c r="I92" s="44" t="s">
        <v>33</v>
      </c>
      <c r="J92" s="68" t="str">
        <f>E24</f>
        <v xml:space="preserve"> </v>
      </c>
      <c r="L92" s="3"/>
    </row>
    <row r="93" spans="2:47" s="2" customFormat="1" ht="10.35" customHeight="1">
      <c r="B93" s="3"/>
      <c r="L93" s="3"/>
    </row>
    <row r="94" spans="2:47" s="2" customFormat="1" ht="29.25" customHeight="1">
      <c r="B94" s="3"/>
      <c r="C94" s="167" t="s">
        <v>384</v>
      </c>
      <c r="D94" s="165"/>
      <c r="E94" s="165"/>
      <c r="F94" s="165"/>
      <c r="G94" s="165"/>
      <c r="H94" s="165"/>
      <c r="I94" s="165"/>
      <c r="J94" s="166" t="s">
        <v>366</v>
      </c>
      <c r="K94" s="165"/>
      <c r="L94" s="3"/>
    </row>
    <row r="95" spans="2:47" s="2" customFormat="1" ht="10.35" customHeight="1">
      <c r="B95" s="3"/>
      <c r="L95" s="3"/>
    </row>
    <row r="96" spans="2:47" s="2" customFormat="1" ht="22.9" customHeight="1">
      <c r="B96" s="3"/>
      <c r="C96" s="164" t="s">
        <v>383</v>
      </c>
      <c r="J96" s="30">
        <f>J122</f>
        <v>0</v>
      </c>
      <c r="L96" s="3"/>
      <c r="AU96" s="69" t="s">
        <v>357</v>
      </c>
    </row>
    <row r="97" spans="2:12" s="159" customFormat="1" ht="25" customHeight="1">
      <c r="B97" s="160"/>
      <c r="D97" s="163" t="s">
        <v>461</v>
      </c>
      <c r="E97" s="162"/>
      <c r="F97" s="162"/>
      <c r="G97" s="162"/>
      <c r="H97" s="162"/>
      <c r="I97" s="162"/>
      <c r="J97" s="161">
        <f>J123</f>
        <v>0</v>
      </c>
      <c r="L97" s="160"/>
    </row>
    <row r="98" spans="2:12" s="154" customFormat="1" ht="19.899999999999999" customHeight="1">
      <c r="B98" s="155"/>
      <c r="D98" s="158" t="s">
        <v>460</v>
      </c>
      <c r="E98" s="157"/>
      <c r="F98" s="157"/>
      <c r="G98" s="157"/>
      <c r="H98" s="157"/>
      <c r="I98" s="157"/>
      <c r="J98" s="156">
        <f>J124</f>
        <v>0</v>
      </c>
      <c r="L98" s="155"/>
    </row>
    <row r="99" spans="2:12" s="154" customFormat="1" ht="19.899999999999999" customHeight="1">
      <c r="B99" s="155"/>
      <c r="D99" s="158" t="s">
        <v>459</v>
      </c>
      <c r="E99" s="157"/>
      <c r="F99" s="157"/>
      <c r="G99" s="157"/>
      <c r="H99" s="157"/>
      <c r="I99" s="157"/>
      <c r="J99" s="156">
        <f>J131</f>
        <v>0</v>
      </c>
      <c r="L99" s="155"/>
    </row>
    <row r="100" spans="2:12" s="154" customFormat="1" ht="19.899999999999999" customHeight="1">
      <c r="B100" s="155"/>
      <c r="D100" s="158" t="s">
        <v>458</v>
      </c>
      <c r="E100" s="157"/>
      <c r="F100" s="157"/>
      <c r="G100" s="157"/>
      <c r="H100" s="157"/>
      <c r="I100" s="157"/>
      <c r="J100" s="156">
        <f>J141</f>
        <v>0</v>
      </c>
      <c r="L100" s="155"/>
    </row>
    <row r="101" spans="2:12" s="154" customFormat="1" ht="19.899999999999999" customHeight="1">
      <c r="B101" s="155"/>
      <c r="D101" s="158" t="s">
        <v>457</v>
      </c>
      <c r="E101" s="157"/>
      <c r="F101" s="157"/>
      <c r="G101" s="157"/>
      <c r="H101" s="157"/>
      <c r="I101" s="157"/>
      <c r="J101" s="156">
        <f>J143</f>
        <v>0</v>
      </c>
      <c r="L101" s="155"/>
    </row>
    <row r="102" spans="2:12" s="154" customFormat="1" ht="19.899999999999999" customHeight="1">
      <c r="B102" s="155"/>
      <c r="D102" s="158" t="s">
        <v>456</v>
      </c>
      <c r="E102" s="157"/>
      <c r="F102" s="157"/>
      <c r="G102" s="157"/>
      <c r="H102" s="157"/>
      <c r="I102" s="157"/>
      <c r="J102" s="156">
        <f>J145</f>
        <v>0</v>
      </c>
      <c r="L102" s="155"/>
    </row>
    <row r="103" spans="2:12" s="2" customFormat="1" ht="21.75" customHeight="1">
      <c r="B103" s="3"/>
      <c r="L103" s="3"/>
    </row>
    <row r="104" spans="2:12" s="2" customFormat="1" ht="7" customHeight="1">
      <c r="B104" s="5"/>
      <c r="C104" s="4"/>
      <c r="D104" s="4"/>
      <c r="E104" s="4"/>
      <c r="F104" s="4"/>
      <c r="G104" s="4"/>
      <c r="H104" s="4"/>
      <c r="I104" s="4"/>
      <c r="J104" s="4"/>
      <c r="K104" s="4"/>
      <c r="L104" s="3"/>
    </row>
    <row r="108" spans="2:12" s="2" customFormat="1" ht="7" customHeight="1">
      <c r="B108" s="53"/>
      <c r="C108" s="52"/>
      <c r="D108" s="52"/>
      <c r="E108" s="52"/>
      <c r="F108" s="52"/>
      <c r="G108" s="52"/>
      <c r="H108" s="52"/>
      <c r="I108" s="52"/>
      <c r="J108" s="52"/>
      <c r="K108" s="52"/>
      <c r="L108" s="3"/>
    </row>
    <row r="109" spans="2:12" s="2" customFormat="1" ht="25" customHeight="1">
      <c r="B109" s="3"/>
      <c r="C109" s="51" t="s">
        <v>372</v>
      </c>
      <c r="L109" s="3"/>
    </row>
    <row r="110" spans="2:12" s="2" customFormat="1" ht="7" customHeight="1">
      <c r="B110" s="3"/>
      <c r="L110" s="3"/>
    </row>
    <row r="111" spans="2:12" s="2" customFormat="1" ht="12" customHeight="1">
      <c r="B111" s="3"/>
      <c r="C111" s="44" t="s">
        <v>40</v>
      </c>
      <c r="L111" s="3"/>
    </row>
    <row r="112" spans="2:12" s="2" customFormat="1" ht="16.5" customHeight="1">
      <c r="B112" s="3"/>
      <c r="E112" s="233" t="str">
        <f>E7</f>
        <v>EXPLOSIA a. s. - Oplocení areálu Hrádek</v>
      </c>
      <c r="F112" s="234"/>
      <c r="G112" s="234"/>
      <c r="H112" s="234"/>
      <c r="L112" s="3"/>
    </row>
    <row r="113" spans="2:65" s="2" customFormat="1" ht="12" customHeight="1">
      <c r="B113" s="3"/>
      <c r="C113" s="44" t="s">
        <v>371</v>
      </c>
      <c r="L113" s="3"/>
    </row>
    <row r="114" spans="2:65" s="2" customFormat="1" ht="16.5" customHeight="1">
      <c r="B114" s="3"/>
      <c r="E114" s="212" t="str">
        <f>E9</f>
        <v>2 - VON</v>
      </c>
      <c r="F114" s="232"/>
      <c r="G114" s="232"/>
      <c r="H114" s="232"/>
      <c r="L114" s="3"/>
    </row>
    <row r="115" spans="2:65" s="2" customFormat="1" ht="7" customHeight="1">
      <c r="B115" s="3"/>
      <c r="L115" s="3"/>
    </row>
    <row r="116" spans="2:65" s="2" customFormat="1" ht="12" customHeight="1">
      <c r="B116" s="3"/>
      <c r="C116" s="44" t="s">
        <v>39</v>
      </c>
      <c r="F116" s="70" t="str">
        <f>F12</f>
        <v xml:space="preserve"> </v>
      </c>
      <c r="I116" s="44" t="s">
        <v>38</v>
      </c>
      <c r="J116" s="45" t="str">
        <f>IF(J12="","",J12)</f>
        <v>23. 9. 2024</v>
      </c>
      <c r="L116" s="3"/>
    </row>
    <row r="117" spans="2:65" s="2" customFormat="1" ht="7" customHeight="1">
      <c r="B117" s="3"/>
      <c r="L117" s="3"/>
    </row>
    <row r="118" spans="2:65" s="2" customFormat="1" ht="15.25" customHeight="1">
      <c r="B118" s="3"/>
      <c r="C118" s="44" t="s">
        <v>37</v>
      </c>
      <c r="F118" s="70" t="str">
        <f>E15</f>
        <v xml:space="preserve"> </v>
      </c>
      <c r="I118" s="44" t="s">
        <v>36</v>
      </c>
      <c r="J118" s="68" t="str">
        <f>E21</f>
        <v xml:space="preserve"> </v>
      </c>
      <c r="L118" s="3"/>
    </row>
    <row r="119" spans="2:65" s="2" customFormat="1" ht="15.25" customHeight="1">
      <c r="B119" s="3"/>
      <c r="C119" s="44" t="s">
        <v>34</v>
      </c>
      <c r="F119" s="70" t="str">
        <f>IF(E18="","",E18)</f>
        <v>Vyplň údaj</v>
      </c>
      <c r="I119" s="44" t="s">
        <v>33</v>
      </c>
      <c r="J119" s="68" t="str">
        <f>E24</f>
        <v xml:space="preserve"> </v>
      </c>
      <c r="L119" s="3"/>
    </row>
    <row r="120" spans="2:65" s="2" customFormat="1" ht="10.35" customHeight="1">
      <c r="B120" s="3"/>
      <c r="L120" s="3"/>
    </row>
    <row r="121" spans="2:65" s="148" customFormat="1" ht="29.25" customHeight="1">
      <c r="B121" s="149"/>
      <c r="C121" s="153" t="s">
        <v>370</v>
      </c>
      <c r="D121" s="152" t="s">
        <v>28</v>
      </c>
      <c r="E121" s="152" t="s">
        <v>32</v>
      </c>
      <c r="F121" s="152" t="s">
        <v>31</v>
      </c>
      <c r="G121" s="152" t="s">
        <v>369</v>
      </c>
      <c r="H121" s="152" t="s">
        <v>368</v>
      </c>
      <c r="I121" s="152" t="s">
        <v>367</v>
      </c>
      <c r="J121" s="151" t="s">
        <v>366</v>
      </c>
      <c r="K121" s="150" t="s">
        <v>365</v>
      </c>
      <c r="L121" s="149"/>
      <c r="M121" s="38" t="s">
        <v>1</v>
      </c>
      <c r="N121" s="37" t="s">
        <v>57</v>
      </c>
      <c r="O121" s="37" t="s">
        <v>364</v>
      </c>
      <c r="P121" s="37" t="s">
        <v>363</v>
      </c>
      <c r="Q121" s="37" t="s">
        <v>362</v>
      </c>
      <c r="R121" s="37" t="s">
        <v>361</v>
      </c>
      <c r="S121" s="37" t="s">
        <v>360</v>
      </c>
      <c r="T121" s="36" t="s">
        <v>359</v>
      </c>
    </row>
    <row r="122" spans="2:65" s="2" customFormat="1" ht="22.9" customHeight="1">
      <c r="B122" s="3"/>
      <c r="C122" s="32" t="s">
        <v>358</v>
      </c>
      <c r="J122" s="147">
        <f>BK122</f>
        <v>0</v>
      </c>
      <c r="L122" s="3"/>
      <c r="M122" s="35"/>
      <c r="N122" s="34"/>
      <c r="O122" s="34"/>
      <c r="P122" s="146">
        <f>P123</f>
        <v>0</v>
      </c>
      <c r="Q122" s="34"/>
      <c r="R122" s="146">
        <f>R123</f>
        <v>0</v>
      </c>
      <c r="S122" s="34"/>
      <c r="T122" s="145">
        <f>T123</f>
        <v>0</v>
      </c>
      <c r="AT122" s="69" t="s">
        <v>14</v>
      </c>
      <c r="AU122" s="69" t="s">
        <v>357</v>
      </c>
      <c r="BK122" s="144">
        <f>BK123</f>
        <v>0</v>
      </c>
    </row>
    <row r="123" spans="2:65" s="113" customFormat="1" ht="25.9" customHeight="1">
      <c r="B123" s="120"/>
      <c r="D123" s="115" t="s">
        <v>14</v>
      </c>
      <c r="E123" s="143" t="s">
        <v>455</v>
      </c>
      <c r="F123" s="143" t="s">
        <v>454</v>
      </c>
      <c r="I123" s="122"/>
      <c r="J123" s="142">
        <f>BK123</f>
        <v>0</v>
      </c>
      <c r="L123" s="120"/>
      <c r="M123" s="119"/>
      <c r="P123" s="118">
        <f>P124+P131+P141+P143+P145</f>
        <v>0</v>
      </c>
      <c r="R123" s="118">
        <f>R124+R131+R141+R143+R145</f>
        <v>0</v>
      </c>
      <c r="T123" s="117">
        <f>T124+T131+T141+T143+T145</f>
        <v>0</v>
      </c>
      <c r="AR123" s="115" t="s">
        <v>337</v>
      </c>
      <c r="AT123" s="116" t="s">
        <v>14</v>
      </c>
      <c r="AU123" s="116" t="s">
        <v>13</v>
      </c>
      <c r="AY123" s="115" t="s">
        <v>86</v>
      </c>
      <c r="BK123" s="114">
        <f>BK124+BK131+BK141+BK143+BK145</f>
        <v>0</v>
      </c>
    </row>
    <row r="124" spans="2:65" s="113" customFormat="1" ht="22.9" customHeight="1">
      <c r="B124" s="120"/>
      <c r="D124" s="115" t="s">
        <v>14</v>
      </c>
      <c r="E124" s="123" t="s">
        <v>453</v>
      </c>
      <c r="F124" s="123" t="s">
        <v>452</v>
      </c>
      <c r="I124" s="122"/>
      <c r="J124" s="121">
        <f>BK124</f>
        <v>0</v>
      </c>
      <c r="L124" s="120"/>
      <c r="M124" s="119"/>
      <c r="P124" s="118">
        <f>SUM(P125:P130)</f>
        <v>0</v>
      </c>
      <c r="R124" s="118">
        <f>SUM(R125:R130)</f>
        <v>0</v>
      </c>
      <c r="T124" s="117">
        <f>SUM(T125:T130)</f>
        <v>0</v>
      </c>
      <c r="AR124" s="115" t="s">
        <v>337</v>
      </c>
      <c r="AT124" s="116" t="s">
        <v>14</v>
      </c>
      <c r="AU124" s="116" t="s">
        <v>5</v>
      </c>
      <c r="AY124" s="115" t="s">
        <v>86</v>
      </c>
      <c r="BK124" s="114">
        <f>SUM(BK125:BK130)</f>
        <v>0</v>
      </c>
    </row>
    <row r="125" spans="2:65" s="2" customFormat="1" ht="24.25" customHeight="1">
      <c r="B125" s="112"/>
      <c r="C125" s="111" t="s">
        <v>5</v>
      </c>
      <c r="D125" s="111" t="s">
        <v>94</v>
      </c>
      <c r="E125" s="110" t="s">
        <v>451</v>
      </c>
      <c r="F125" s="109" t="s">
        <v>450</v>
      </c>
      <c r="G125" s="108" t="s">
        <v>393</v>
      </c>
      <c r="H125" s="107">
        <v>1</v>
      </c>
      <c r="I125" s="106"/>
      <c r="J125" s="105">
        <f t="shared" ref="J125:J130" si="0">ROUND(I125*H125,1)</f>
        <v>0</v>
      </c>
      <c r="K125" s="104"/>
      <c r="L125" s="3"/>
      <c r="M125" s="103" t="s">
        <v>1</v>
      </c>
      <c r="N125" s="102" t="s">
        <v>56</v>
      </c>
      <c r="P125" s="101">
        <f t="shared" ref="P125:P130" si="1">O125*H125</f>
        <v>0</v>
      </c>
      <c r="Q125" s="101">
        <v>0</v>
      </c>
      <c r="R125" s="101">
        <f t="shared" ref="R125:R130" si="2">Q125*H125</f>
        <v>0</v>
      </c>
      <c r="S125" s="101">
        <v>0</v>
      </c>
      <c r="T125" s="100">
        <f t="shared" ref="T125:T130" si="3">S125*H125</f>
        <v>0</v>
      </c>
      <c r="AR125" s="98" t="s">
        <v>392</v>
      </c>
      <c r="AT125" s="98" t="s">
        <v>94</v>
      </c>
      <c r="AU125" s="98" t="s">
        <v>0</v>
      </c>
      <c r="AY125" s="69" t="s">
        <v>86</v>
      </c>
      <c r="BE125" s="99">
        <f t="shared" ref="BE125:BE130" si="4">IF(N125="základní",J125,0)</f>
        <v>0</v>
      </c>
      <c r="BF125" s="99">
        <f t="shared" ref="BF125:BF130" si="5">IF(N125="snížená",J125,0)</f>
        <v>0</v>
      </c>
      <c r="BG125" s="99">
        <f t="shared" ref="BG125:BG130" si="6">IF(N125="zákl. přenesená",J125,0)</f>
        <v>0</v>
      </c>
      <c r="BH125" s="99">
        <f t="shared" ref="BH125:BH130" si="7">IF(N125="sníž. přenesená",J125,0)</f>
        <v>0</v>
      </c>
      <c r="BI125" s="99">
        <f t="shared" ref="BI125:BI130" si="8">IF(N125="nulová",J125,0)</f>
        <v>0</v>
      </c>
      <c r="BJ125" s="69" t="s">
        <v>5</v>
      </c>
      <c r="BK125" s="99">
        <f t="shared" ref="BK125:BK130" si="9">ROUND(I125*H125,1)</f>
        <v>0</v>
      </c>
      <c r="BL125" s="69" t="s">
        <v>392</v>
      </c>
      <c r="BM125" s="98" t="s">
        <v>449</v>
      </c>
    </row>
    <row r="126" spans="2:65" s="2" customFormat="1" ht="16.5" customHeight="1">
      <c r="B126" s="112"/>
      <c r="C126" s="111" t="s">
        <v>0</v>
      </c>
      <c r="D126" s="111" t="s">
        <v>94</v>
      </c>
      <c r="E126" s="110" t="s">
        <v>448</v>
      </c>
      <c r="F126" s="109" t="s">
        <v>447</v>
      </c>
      <c r="G126" s="108" t="s">
        <v>393</v>
      </c>
      <c r="H126" s="107">
        <v>1</v>
      </c>
      <c r="I126" s="106"/>
      <c r="J126" s="105">
        <f t="shared" si="0"/>
        <v>0</v>
      </c>
      <c r="K126" s="104"/>
      <c r="L126" s="3"/>
      <c r="M126" s="103" t="s">
        <v>1</v>
      </c>
      <c r="N126" s="102" t="s">
        <v>56</v>
      </c>
      <c r="P126" s="101">
        <f t="shared" si="1"/>
        <v>0</v>
      </c>
      <c r="Q126" s="101">
        <v>0</v>
      </c>
      <c r="R126" s="101">
        <f t="shared" si="2"/>
        <v>0</v>
      </c>
      <c r="S126" s="101">
        <v>0</v>
      </c>
      <c r="T126" s="100">
        <f t="shared" si="3"/>
        <v>0</v>
      </c>
      <c r="AR126" s="98" t="s">
        <v>392</v>
      </c>
      <c r="AT126" s="98" t="s">
        <v>94</v>
      </c>
      <c r="AU126" s="98" t="s">
        <v>0</v>
      </c>
      <c r="AY126" s="69" t="s">
        <v>86</v>
      </c>
      <c r="BE126" s="99">
        <f t="shared" si="4"/>
        <v>0</v>
      </c>
      <c r="BF126" s="99">
        <f t="shared" si="5"/>
        <v>0</v>
      </c>
      <c r="BG126" s="99">
        <f t="shared" si="6"/>
        <v>0</v>
      </c>
      <c r="BH126" s="99">
        <f t="shared" si="7"/>
        <v>0</v>
      </c>
      <c r="BI126" s="99">
        <f t="shared" si="8"/>
        <v>0</v>
      </c>
      <c r="BJ126" s="69" t="s">
        <v>5</v>
      </c>
      <c r="BK126" s="99">
        <f t="shared" si="9"/>
        <v>0</v>
      </c>
      <c r="BL126" s="69" t="s">
        <v>392</v>
      </c>
      <c r="BM126" s="98" t="s">
        <v>446</v>
      </c>
    </row>
    <row r="127" spans="2:65" s="2" customFormat="1" ht="16.5" customHeight="1">
      <c r="B127" s="112"/>
      <c r="C127" s="111" t="s">
        <v>291</v>
      </c>
      <c r="D127" s="111" t="s">
        <v>94</v>
      </c>
      <c r="E127" s="110" t="s">
        <v>445</v>
      </c>
      <c r="F127" s="109" t="s">
        <v>444</v>
      </c>
      <c r="G127" s="108" t="s">
        <v>393</v>
      </c>
      <c r="H127" s="107">
        <v>1</v>
      </c>
      <c r="I127" s="106"/>
      <c r="J127" s="105">
        <f t="shared" si="0"/>
        <v>0</v>
      </c>
      <c r="K127" s="104"/>
      <c r="L127" s="3"/>
      <c r="M127" s="103" t="s">
        <v>1</v>
      </c>
      <c r="N127" s="102" t="s">
        <v>56</v>
      </c>
      <c r="P127" s="101">
        <f t="shared" si="1"/>
        <v>0</v>
      </c>
      <c r="Q127" s="101">
        <v>0</v>
      </c>
      <c r="R127" s="101">
        <f t="shared" si="2"/>
        <v>0</v>
      </c>
      <c r="S127" s="101">
        <v>0</v>
      </c>
      <c r="T127" s="100">
        <f t="shared" si="3"/>
        <v>0</v>
      </c>
      <c r="AR127" s="98" t="s">
        <v>392</v>
      </c>
      <c r="AT127" s="98" t="s">
        <v>94</v>
      </c>
      <c r="AU127" s="98" t="s">
        <v>0</v>
      </c>
      <c r="AY127" s="69" t="s">
        <v>86</v>
      </c>
      <c r="BE127" s="99">
        <f t="shared" si="4"/>
        <v>0</v>
      </c>
      <c r="BF127" s="99">
        <f t="shared" si="5"/>
        <v>0</v>
      </c>
      <c r="BG127" s="99">
        <f t="shared" si="6"/>
        <v>0</v>
      </c>
      <c r="BH127" s="99">
        <f t="shared" si="7"/>
        <v>0</v>
      </c>
      <c r="BI127" s="99">
        <f t="shared" si="8"/>
        <v>0</v>
      </c>
      <c r="BJ127" s="69" t="s">
        <v>5</v>
      </c>
      <c r="BK127" s="99">
        <f t="shared" si="9"/>
        <v>0</v>
      </c>
      <c r="BL127" s="69" t="s">
        <v>392</v>
      </c>
      <c r="BM127" s="98" t="s">
        <v>443</v>
      </c>
    </row>
    <row r="128" spans="2:65" s="2" customFormat="1" ht="16.5" customHeight="1">
      <c r="B128" s="112"/>
      <c r="C128" s="111" t="s">
        <v>87</v>
      </c>
      <c r="D128" s="111" t="s">
        <v>94</v>
      </c>
      <c r="E128" s="110" t="s">
        <v>442</v>
      </c>
      <c r="F128" s="109" t="s">
        <v>441</v>
      </c>
      <c r="G128" s="108" t="s">
        <v>393</v>
      </c>
      <c r="H128" s="107">
        <v>1</v>
      </c>
      <c r="I128" s="106"/>
      <c r="J128" s="105">
        <f t="shared" si="0"/>
        <v>0</v>
      </c>
      <c r="K128" s="104"/>
      <c r="L128" s="3"/>
      <c r="M128" s="103" t="s">
        <v>1</v>
      </c>
      <c r="N128" s="102" t="s">
        <v>56</v>
      </c>
      <c r="P128" s="101">
        <f t="shared" si="1"/>
        <v>0</v>
      </c>
      <c r="Q128" s="101">
        <v>0</v>
      </c>
      <c r="R128" s="101">
        <f t="shared" si="2"/>
        <v>0</v>
      </c>
      <c r="S128" s="101">
        <v>0</v>
      </c>
      <c r="T128" s="100">
        <f t="shared" si="3"/>
        <v>0</v>
      </c>
      <c r="AR128" s="98" t="s">
        <v>392</v>
      </c>
      <c r="AT128" s="98" t="s">
        <v>94</v>
      </c>
      <c r="AU128" s="98" t="s">
        <v>0</v>
      </c>
      <c r="AY128" s="69" t="s">
        <v>86</v>
      </c>
      <c r="BE128" s="99">
        <f t="shared" si="4"/>
        <v>0</v>
      </c>
      <c r="BF128" s="99">
        <f t="shared" si="5"/>
        <v>0</v>
      </c>
      <c r="BG128" s="99">
        <f t="shared" si="6"/>
        <v>0</v>
      </c>
      <c r="BH128" s="99">
        <f t="shared" si="7"/>
        <v>0</v>
      </c>
      <c r="BI128" s="99">
        <f t="shared" si="8"/>
        <v>0</v>
      </c>
      <c r="BJ128" s="69" t="s">
        <v>5</v>
      </c>
      <c r="BK128" s="99">
        <f t="shared" si="9"/>
        <v>0</v>
      </c>
      <c r="BL128" s="69" t="s">
        <v>392</v>
      </c>
      <c r="BM128" s="98" t="s">
        <v>440</v>
      </c>
    </row>
    <row r="129" spans="2:65" s="2" customFormat="1" ht="16.5" customHeight="1">
      <c r="B129" s="112"/>
      <c r="C129" s="111" t="s">
        <v>337</v>
      </c>
      <c r="D129" s="111" t="s">
        <v>94</v>
      </c>
      <c r="E129" s="110" t="s">
        <v>439</v>
      </c>
      <c r="F129" s="109" t="s">
        <v>438</v>
      </c>
      <c r="G129" s="108" t="s">
        <v>393</v>
      </c>
      <c r="H129" s="107">
        <v>1</v>
      </c>
      <c r="I129" s="106"/>
      <c r="J129" s="105">
        <f t="shared" si="0"/>
        <v>0</v>
      </c>
      <c r="K129" s="104"/>
      <c r="L129" s="3"/>
      <c r="M129" s="103" t="s">
        <v>1</v>
      </c>
      <c r="N129" s="102" t="s">
        <v>56</v>
      </c>
      <c r="P129" s="101">
        <f t="shared" si="1"/>
        <v>0</v>
      </c>
      <c r="Q129" s="101">
        <v>0</v>
      </c>
      <c r="R129" s="101">
        <f t="shared" si="2"/>
        <v>0</v>
      </c>
      <c r="S129" s="101">
        <v>0</v>
      </c>
      <c r="T129" s="100">
        <f t="shared" si="3"/>
        <v>0</v>
      </c>
      <c r="AR129" s="98" t="s">
        <v>392</v>
      </c>
      <c r="AT129" s="98" t="s">
        <v>94</v>
      </c>
      <c r="AU129" s="98" t="s">
        <v>0</v>
      </c>
      <c r="AY129" s="69" t="s">
        <v>86</v>
      </c>
      <c r="BE129" s="99">
        <f t="shared" si="4"/>
        <v>0</v>
      </c>
      <c r="BF129" s="99">
        <f t="shared" si="5"/>
        <v>0</v>
      </c>
      <c r="BG129" s="99">
        <f t="shared" si="6"/>
        <v>0</v>
      </c>
      <c r="BH129" s="99">
        <f t="shared" si="7"/>
        <v>0</v>
      </c>
      <c r="BI129" s="99">
        <f t="shared" si="8"/>
        <v>0</v>
      </c>
      <c r="BJ129" s="69" t="s">
        <v>5</v>
      </c>
      <c r="BK129" s="99">
        <f t="shared" si="9"/>
        <v>0</v>
      </c>
      <c r="BL129" s="69" t="s">
        <v>392</v>
      </c>
      <c r="BM129" s="98" t="s">
        <v>437</v>
      </c>
    </row>
    <row r="130" spans="2:65" s="2" customFormat="1" ht="16.5" customHeight="1">
      <c r="B130" s="112"/>
      <c r="C130" s="111" t="s">
        <v>228</v>
      </c>
      <c r="D130" s="111" t="s">
        <v>94</v>
      </c>
      <c r="E130" s="110" t="s">
        <v>436</v>
      </c>
      <c r="F130" s="109" t="s">
        <v>435</v>
      </c>
      <c r="G130" s="108" t="s">
        <v>393</v>
      </c>
      <c r="H130" s="107">
        <v>1</v>
      </c>
      <c r="I130" s="106"/>
      <c r="J130" s="105">
        <f t="shared" si="0"/>
        <v>0</v>
      </c>
      <c r="K130" s="104"/>
      <c r="L130" s="3"/>
      <c r="M130" s="103" t="s">
        <v>1</v>
      </c>
      <c r="N130" s="102" t="s">
        <v>56</v>
      </c>
      <c r="P130" s="101">
        <f t="shared" si="1"/>
        <v>0</v>
      </c>
      <c r="Q130" s="101">
        <v>0</v>
      </c>
      <c r="R130" s="101">
        <f t="shared" si="2"/>
        <v>0</v>
      </c>
      <c r="S130" s="101">
        <v>0</v>
      </c>
      <c r="T130" s="100">
        <f t="shared" si="3"/>
        <v>0</v>
      </c>
      <c r="AR130" s="98" t="s">
        <v>392</v>
      </c>
      <c r="AT130" s="98" t="s">
        <v>94</v>
      </c>
      <c r="AU130" s="98" t="s">
        <v>0</v>
      </c>
      <c r="AY130" s="69" t="s">
        <v>86</v>
      </c>
      <c r="BE130" s="99">
        <f t="shared" si="4"/>
        <v>0</v>
      </c>
      <c r="BF130" s="99">
        <f t="shared" si="5"/>
        <v>0</v>
      </c>
      <c r="BG130" s="99">
        <f t="shared" si="6"/>
        <v>0</v>
      </c>
      <c r="BH130" s="99">
        <f t="shared" si="7"/>
        <v>0</v>
      </c>
      <c r="BI130" s="99">
        <f t="shared" si="8"/>
        <v>0</v>
      </c>
      <c r="BJ130" s="69" t="s">
        <v>5</v>
      </c>
      <c r="BK130" s="99">
        <f t="shared" si="9"/>
        <v>0</v>
      </c>
      <c r="BL130" s="69" t="s">
        <v>392</v>
      </c>
      <c r="BM130" s="98" t="s">
        <v>434</v>
      </c>
    </row>
    <row r="131" spans="2:65" s="113" customFormat="1" ht="22.9" customHeight="1">
      <c r="B131" s="120"/>
      <c r="D131" s="115" t="s">
        <v>14</v>
      </c>
      <c r="E131" s="123" t="s">
        <v>433</v>
      </c>
      <c r="F131" s="123" t="s">
        <v>432</v>
      </c>
      <c r="I131" s="122"/>
      <c r="J131" s="121">
        <f>BK131</f>
        <v>0</v>
      </c>
      <c r="L131" s="120"/>
      <c r="M131" s="119"/>
      <c r="P131" s="118">
        <f>SUM(P132:P140)</f>
        <v>0</v>
      </c>
      <c r="R131" s="118">
        <f>SUM(R132:R140)</f>
        <v>0</v>
      </c>
      <c r="T131" s="117">
        <f>SUM(T132:T140)</f>
        <v>0</v>
      </c>
      <c r="AR131" s="115" t="s">
        <v>337</v>
      </c>
      <c r="AT131" s="116" t="s">
        <v>14</v>
      </c>
      <c r="AU131" s="116" t="s">
        <v>5</v>
      </c>
      <c r="AY131" s="115" t="s">
        <v>86</v>
      </c>
      <c r="BK131" s="114">
        <f>SUM(BK132:BK140)</f>
        <v>0</v>
      </c>
    </row>
    <row r="132" spans="2:65" s="2" customFormat="1" ht="16.5" customHeight="1">
      <c r="B132" s="112"/>
      <c r="C132" s="111" t="s">
        <v>328</v>
      </c>
      <c r="D132" s="111" t="s">
        <v>94</v>
      </c>
      <c r="E132" s="110" t="s">
        <v>431</v>
      </c>
      <c r="F132" s="109" t="s">
        <v>430</v>
      </c>
      <c r="G132" s="108" t="s">
        <v>393</v>
      </c>
      <c r="H132" s="107">
        <v>1</v>
      </c>
      <c r="I132" s="106"/>
      <c r="J132" s="105">
        <f>ROUND(I132*H132,1)</f>
        <v>0</v>
      </c>
      <c r="K132" s="104"/>
      <c r="L132" s="3"/>
      <c r="M132" s="103" t="s">
        <v>1</v>
      </c>
      <c r="N132" s="102" t="s">
        <v>56</v>
      </c>
      <c r="P132" s="101">
        <f>O132*H132</f>
        <v>0</v>
      </c>
      <c r="Q132" s="101">
        <v>0</v>
      </c>
      <c r="R132" s="101">
        <f>Q132*H132</f>
        <v>0</v>
      </c>
      <c r="S132" s="101">
        <v>0</v>
      </c>
      <c r="T132" s="100">
        <f>S132*H132</f>
        <v>0</v>
      </c>
      <c r="AR132" s="98" t="s">
        <v>392</v>
      </c>
      <c r="AT132" s="98" t="s">
        <v>94</v>
      </c>
      <c r="AU132" s="98" t="s">
        <v>0</v>
      </c>
      <c r="AY132" s="69" t="s">
        <v>86</v>
      </c>
      <c r="BE132" s="99">
        <f>IF(N132="základní",J132,0)</f>
        <v>0</v>
      </c>
      <c r="BF132" s="99">
        <f>IF(N132="snížená",J132,0)</f>
        <v>0</v>
      </c>
      <c r="BG132" s="99">
        <f>IF(N132="zákl. přenesená",J132,0)</f>
        <v>0</v>
      </c>
      <c r="BH132" s="99">
        <f>IF(N132="sníž. přenesená",J132,0)</f>
        <v>0</v>
      </c>
      <c r="BI132" s="99">
        <f>IF(N132="nulová",J132,0)</f>
        <v>0</v>
      </c>
      <c r="BJ132" s="69" t="s">
        <v>5</v>
      </c>
      <c r="BK132" s="99">
        <f>ROUND(I132*H132,1)</f>
        <v>0</v>
      </c>
      <c r="BL132" s="69" t="s">
        <v>392</v>
      </c>
      <c r="BM132" s="98" t="s">
        <v>429</v>
      </c>
    </row>
    <row r="133" spans="2:65" s="2" customFormat="1" ht="21.75" customHeight="1">
      <c r="B133" s="112"/>
      <c r="C133" s="111" t="s">
        <v>199</v>
      </c>
      <c r="D133" s="111" t="s">
        <v>94</v>
      </c>
      <c r="E133" s="110" t="s">
        <v>428</v>
      </c>
      <c r="F133" s="109" t="s">
        <v>427</v>
      </c>
      <c r="G133" s="108" t="s">
        <v>393</v>
      </c>
      <c r="H133" s="107">
        <v>1</v>
      </c>
      <c r="I133" s="106"/>
      <c r="J133" s="105">
        <f>ROUND(I133*H133,1)</f>
        <v>0</v>
      </c>
      <c r="K133" s="104"/>
      <c r="L133" s="3"/>
      <c r="M133" s="103" t="s">
        <v>1</v>
      </c>
      <c r="N133" s="102" t="s">
        <v>56</v>
      </c>
      <c r="P133" s="101">
        <f>O133*H133</f>
        <v>0</v>
      </c>
      <c r="Q133" s="101">
        <v>0</v>
      </c>
      <c r="R133" s="101">
        <f>Q133*H133</f>
        <v>0</v>
      </c>
      <c r="S133" s="101">
        <v>0</v>
      </c>
      <c r="T133" s="100">
        <f>S133*H133</f>
        <v>0</v>
      </c>
      <c r="AR133" s="98" t="s">
        <v>392</v>
      </c>
      <c r="AT133" s="98" t="s">
        <v>94</v>
      </c>
      <c r="AU133" s="98" t="s">
        <v>0</v>
      </c>
      <c r="AY133" s="69" t="s">
        <v>86</v>
      </c>
      <c r="BE133" s="99">
        <f>IF(N133="základní",J133,0)</f>
        <v>0</v>
      </c>
      <c r="BF133" s="99">
        <f>IF(N133="snížená",J133,0)</f>
        <v>0</v>
      </c>
      <c r="BG133" s="99">
        <f>IF(N133="zákl. přenesená",J133,0)</f>
        <v>0</v>
      </c>
      <c r="BH133" s="99">
        <f>IF(N133="sníž. přenesená",J133,0)</f>
        <v>0</v>
      </c>
      <c r="BI133" s="99">
        <f>IF(N133="nulová",J133,0)</f>
        <v>0</v>
      </c>
      <c r="BJ133" s="69" t="s">
        <v>5</v>
      </c>
      <c r="BK133" s="99">
        <f>ROUND(I133*H133,1)</f>
        <v>0</v>
      </c>
      <c r="BL133" s="69" t="s">
        <v>392</v>
      </c>
      <c r="BM133" s="98" t="s">
        <v>426</v>
      </c>
    </row>
    <row r="134" spans="2:65" s="124" customFormat="1">
      <c r="B134" s="128"/>
      <c r="D134" s="89" t="s">
        <v>88</v>
      </c>
      <c r="E134" s="125" t="s">
        <v>1</v>
      </c>
      <c r="F134" s="130" t="s">
        <v>425</v>
      </c>
      <c r="H134" s="125" t="s">
        <v>1</v>
      </c>
      <c r="I134" s="129"/>
      <c r="L134" s="128"/>
      <c r="M134" s="127"/>
      <c r="T134" s="126"/>
      <c r="AT134" s="125" t="s">
        <v>88</v>
      </c>
      <c r="AU134" s="125" t="s">
        <v>0</v>
      </c>
      <c r="AV134" s="124" t="s">
        <v>5</v>
      </c>
      <c r="AW134" s="124" t="s">
        <v>63</v>
      </c>
      <c r="AX134" s="124" t="s">
        <v>13</v>
      </c>
      <c r="AY134" s="125" t="s">
        <v>86</v>
      </c>
    </row>
    <row r="135" spans="2:65" s="90" customFormat="1">
      <c r="B135" s="94"/>
      <c r="D135" s="89" t="s">
        <v>88</v>
      </c>
      <c r="E135" s="91" t="s">
        <v>1</v>
      </c>
      <c r="F135" s="97" t="s">
        <v>5</v>
      </c>
      <c r="H135" s="96">
        <v>1</v>
      </c>
      <c r="I135" s="95"/>
      <c r="L135" s="94"/>
      <c r="M135" s="93"/>
      <c r="T135" s="92"/>
      <c r="AT135" s="91" t="s">
        <v>88</v>
      </c>
      <c r="AU135" s="91" t="s">
        <v>0</v>
      </c>
      <c r="AV135" s="90" t="s">
        <v>0</v>
      </c>
      <c r="AW135" s="90" t="s">
        <v>63</v>
      </c>
      <c r="AX135" s="90" t="s">
        <v>5</v>
      </c>
      <c r="AY135" s="91" t="s">
        <v>86</v>
      </c>
    </row>
    <row r="136" spans="2:65" s="2" customFormat="1" ht="16.5" customHeight="1">
      <c r="B136" s="112"/>
      <c r="C136" s="111" t="s">
        <v>221</v>
      </c>
      <c r="D136" s="111" t="s">
        <v>94</v>
      </c>
      <c r="E136" s="110" t="s">
        <v>424</v>
      </c>
      <c r="F136" s="109" t="s">
        <v>423</v>
      </c>
      <c r="G136" s="108" t="s">
        <v>393</v>
      </c>
      <c r="H136" s="107">
        <v>1</v>
      </c>
      <c r="I136" s="106"/>
      <c r="J136" s="105">
        <f>ROUND(I136*H136,1)</f>
        <v>0</v>
      </c>
      <c r="K136" s="104"/>
      <c r="L136" s="3"/>
      <c r="M136" s="103" t="s">
        <v>1</v>
      </c>
      <c r="N136" s="102" t="s">
        <v>56</v>
      </c>
      <c r="P136" s="101">
        <f>O136*H136</f>
        <v>0</v>
      </c>
      <c r="Q136" s="101">
        <v>0</v>
      </c>
      <c r="R136" s="101">
        <f>Q136*H136</f>
        <v>0</v>
      </c>
      <c r="S136" s="101">
        <v>0</v>
      </c>
      <c r="T136" s="100">
        <f>S136*H136</f>
        <v>0</v>
      </c>
      <c r="AR136" s="98" t="s">
        <v>392</v>
      </c>
      <c r="AT136" s="98" t="s">
        <v>94</v>
      </c>
      <c r="AU136" s="98" t="s">
        <v>0</v>
      </c>
      <c r="AY136" s="69" t="s">
        <v>86</v>
      </c>
      <c r="BE136" s="99">
        <f>IF(N136="základní",J136,0)</f>
        <v>0</v>
      </c>
      <c r="BF136" s="99">
        <f>IF(N136="snížená",J136,0)</f>
        <v>0</v>
      </c>
      <c r="BG136" s="99">
        <f>IF(N136="zákl. přenesená",J136,0)</f>
        <v>0</v>
      </c>
      <c r="BH136" s="99">
        <f>IF(N136="sníž. přenesená",J136,0)</f>
        <v>0</v>
      </c>
      <c r="BI136" s="99">
        <f>IF(N136="nulová",J136,0)</f>
        <v>0</v>
      </c>
      <c r="BJ136" s="69" t="s">
        <v>5</v>
      </c>
      <c r="BK136" s="99">
        <f>ROUND(I136*H136,1)</f>
        <v>0</v>
      </c>
      <c r="BL136" s="69" t="s">
        <v>392</v>
      </c>
      <c r="BM136" s="98" t="s">
        <v>422</v>
      </c>
    </row>
    <row r="137" spans="2:65" s="124" customFormat="1">
      <c r="B137" s="128"/>
      <c r="D137" s="89" t="s">
        <v>88</v>
      </c>
      <c r="E137" s="125" t="s">
        <v>1</v>
      </c>
      <c r="F137" s="130" t="s">
        <v>421</v>
      </c>
      <c r="H137" s="125" t="s">
        <v>1</v>
      </c>
      <c r="I137" s="129"/>
      <c r="L137" s="128"/>
      <c r="M137" s="127"/>
      <c r="T137" s="126"/>
      <c r="AT137" s="125" t="s">
        <v>88</v>
      </c>
      <c r="AU137" s="125" t="s">
        <v>0</v>
      </c>
      <c r="AV137" s="124" t="s">
        <v>5</v>
      </c>
      <c r="AW137" s="124" t="s">
        <v>63</v>
      </c>
      <c r="AX137" s="124" t="s">
        <v>13</v>
      </c>
      <c r="AY137" s="125" t="s">
        <v>86</v>
      </c>
    </row>
    <row r="138" spans="2:65" s="124" customFormat="1">
      <c r="B138" s="128"/>
      <c r="D138" s="89" t="s">
        <v>88</v>
      </c>
      <c r="E138" s="125" t="s">
        <v>1</v>
      </c>
      <c r="F138" s="130" t="s">
        <v>420</v>
      </c>
      <c r="H138" s="125" t="s">
        <v>1</v>
      </c>
      <c r="I138" s="129"/>
      <c r="L138" s="128"/>
      <c r="M138" s="127"/>
      <c r="T138" s="126"/>
      <c r="AT138" s="125" t="s">
        <v>88</v>
      </c>
      <c r="AU138" s="125" t="s">
        <v>0</v>
      </c>
      <c r="AV138" s="124" t="s">
        <v>5</v>
      </c>
      <c r="AW138" s="124" t="s">
        <v>63</v>
      </c>
      <c r="AX138" s="124" t="s">
        <v>13</v>
      </c>
      <c r="AY138" s="125" t="s">
        <v>86</v>
      </c>
    </row>
    <row r="139" spans="2:65" s="90" customFormat="1">
      <c r="B139" s="94"/>
      <c r="D139" s="89" t="s">
        <v>88</v>
      </c>
      <c r="E139" s="91" t="s">
        <v>1</v>
      </c>
      <c r="F139" s="97" t="s">
        <v>5</v>
      </c>
      <c r="H139" s="96">
        <v>1</v>
      </c>
      <c r="I139" s="95"/>
      <c r="L139" s="94"/>
      <c r="M139" s="93"/>
      <c r="T139" s="92"/>
      <c r="AT139" s="91" t="s">
        <v>88</v>
      </c>
      <c r="AU139" s="91" t="s">
        <v>0</v>
      </c>
      <c r="AV139" s="90" t="s">
        <v>0</v>
      </c>
      <c r="AW139" s="90" t="s">
        <v>63</v>
      </c>
      <c r="AX139" s="90" t="s">
        <v>5</v>
      </c>
      <c r="AY139" s="91" t="s">
        <v>86</v>
      </c>
    </row>
    <row r="140" spans="2:65" s="2" customFormat="1" ht="16.5" customHeight="1">
      <c r="B140" s="112"/>
      <c r="C140" s="111" t="s">
        <v>314</v>
      </c>
      <c r="D140" s="111" t="s">
        <v>94</v>
      </c>
      <c r="E140" s="110" t="s">
        <v>419</v>
      </c>
      <c r="F140" s="109" t="s">
        <v>418</v>
      </c>
      <c r="G140" s="108" t="s">
        <v>393</v>
      </c>
      <c r="H140" s="107">
        <v>1</v>
      </c>
      <c r="I140" s="106"/>
      <c r="J140" s="105">
        <f>ROUND(I140*H140,1)</f>
        <v>0</v>
      </c>
      <c r="K140" s="104"/>
      <c r="L140" s="3"/>
      <c r="M140" s="103" t="s">
        <v>1</v>
      </c>
      <c r="N140" s="102" t="s">
        <v>56</v>
      </c>
      <c r="P140" s="101">
        <f>O140*H140</f>
        <v>0</v>
      </c>
      <c r="Q140" s="101">
        <v>0</v>
      </c>
      <c r="R140" s="101">
        <f>Q140*H140</f>
        <v>0</v>
      </c>
      <c r="S140" s="101">
        <v>0</v>
      </c>
      <c r="T140" s="100">
        <f>S140*H140</f>
        <v>0</v>
      </c>
      <c r="AR140" s="98" t="s">
        <v>392</v>
      </c>
      <c r="AT140" s="98" t="s">
        <v>94</v>
      </c>
      <c r="AU140" s="98" t="s">
        <v>0</v>
      </c>
      <c r="AY140" s="69" t="s">
        <v>86</v>
      </c>
      <c r="BE140" s="99">
        <f>IF(N140="základní",J140,0)</f>
        <v>0</v>
      </c>
      <c r="BF140" s="99">
        <f>IF(N140="snížená",J140,0)</f>
        <v>0</v>
      </c>
      <c r="BG140" s="99">
        <f>IF(N140="zákl. přenesená",J140,0)</f>
        <v>0</v>
      </c>
      <c r="BH140" s="99">
        <f>IF(N140="sníž. přenesená",J140,0)</f>
        <v>0</v>
      </c>
      <c r="BI140" s="99">
        <f>IF(N140="nulová",J140,0)</f>
        <v>0</v>
      </c>
      <c r="BJ140" s="69" t="s">
        <v>5</v>
      </c>
      <c r="BK140" s="99">
        <f>ROUND(I140*H140,1)</f>
        <v>0</v>
      </c>
      <c r="BL140" s="69" t="s">
        <v>392</v>
      </c>
      <c r="BM140" s="98" t="s">
        <v>417</v>
      </c>
    </row>
    <row r="141" spans="2:65" s="113" customFormat="1" ht="22.9" customHeight="1">
      <c r="B141" s="120"/>
      <c r="D141" s="115" t="s">
        <v>14</v>
      </c>
      <c r="E141" s="123" t="s">
        <v>416</v>
      </c>
      <c r="F141" s="123" t="s">
        <v>415</v>
      </c>
      <c r="I141" s="122"/>
      <c r="J141" s="121">
        <f>BK141</f>
        <v>0</v>
      </c>
      <c r="L141" s="120"/>
      <c r="M141" s="119"/>
      <c r="P141" s="118">
        <f>P142</f>
        <v>0</v>
      </c>
      <c r="R141" s="118">
        <f>R142</f>
        <v>0</v>
      </c>
      <c r="T141" s="117">
        <f>T142</f>
        <v>0</v>
      </c>
      <c r="AR141" s="115" t="s">
        <v>337</v>
      </c>
      <c r="AT141" s="116" t="s">
        <v>14</v>
      </c>
      <c r="AU141" s="116" t="s">
        <v>5</v>
      </c>
      <c r="AY141" s="115" t="s">
        <v>86</v>
      </c>
      <c r="BK141" s="114">
        <f>BK142</f>
        <v>0</v>
      </c>
    </row>
    <row r="142" spans="2:65" s="2" customFormat="1" ht="16.5" customHeight="1">
      <c r="B142" s="112"/>
      <c r="C142" s="111" t="s">
        <v>308</v>
      </c>
      <c r="D142" s="111" t="s">
        <v>94</v>
      </c>
      <c r="E142" s="110" t="s">
        <v>414</v>
      </c>
      <c r="F142" s="109" t="s">
        <v>413</v>
      </c>
      <c r="G142" s="108" t="s">
        <v>393</v>
      </c>
      <c r="H142" s="107">
        <v>1</v>
      </c>
      <c r="I142" s="106"/>
      <c r="J142" s="105">
        <f>ROUND(I142*H142,1)</f>
        <v>0</v>
      </c>
      <c r="K142" s="104"/>
      <c r="L142" s="3"/>
      <c r="M142" s="103" t="s">
        <v>1</v>
      </c>
      <c r="N142" s="102" t="s">
        <v>56</v>
      </c>
      <c r="P142" s="101">
        <f>O142*H142</f>
        <v>0</v>
      </c>
      <c r="Q142" s="101">
        <v>0</v>
      </c>
      <c r="R142" s="101">
        <f>Q142*H142</f>
        <v>0</v>
      </c>
      <c r="S142" s="101">
        <v>0</v>
      </c>
      <c r="T142" s="100">
        <f>S142*H142</f>
        <v>0</v>
      </c>
      <c r="AR142" s="98" t="s">
        <v>392</v>
      </c>
      <c r="AT142" s="98" t="s">
        <v>94</v>
      </c>
      <c r="AU142" s="98" t="s">
        <v>0</v>
      </c>
      <c r="AY142" s="69" t="s">
        <v>86</v>
      </c>
      <c r="BE142" s="99">
        <f>IF(N142="základní",J142,0)</f>
        <v>0</v>
      </c>
      <c r="BF142" s="99">
        <f>IF(N142="snížená",J142,0)</f>
        <v>0</v>
      </c>
      <c r="BG142" s="99">
        <f>IF(N142="zákl. přenesená",J142,0)</f>
        <v>0</v>
      </c>
      <c r="BH142" s="99">
        <f>IF(N142="sníž. přenesená",J142,0)</f>
        <v>0</v>
      </c>
      <c r="BI142" s="99">
        <f>IF(N142="nulová",J142,0)</f>
        <v>0</v>
      </c>
      <c r="BJ142" s="69" t="s">
        <v>5</v>
      </c>
      <c r="BK142" s="99">
        <f>ROUND(I142*H142,1)</f>
        <v>0</v>
      </c>
      <c r="BL142" s="69" t="s">
        <v>392</v>
      </c>
      <c r="BM142" s="98" t="s">
        <v>412</v>
      </c>
    </row>
    <row r="143" spans="2:65" s="113" customFormat="1" ht="22.9" customHeight="1">
      <c r="B143" s="120"/>
      <c r="D143" s="115" t="s">
        <v>14</v>
      </c>
      <c r="E143" s="123" t="s">
        <v>411</v>
      </c>
      <c r="F143" s="123" t="s">
        <v>410</v>
      </c>
      <c r="I143" s="122"/>
      <c r="J143" s="121">
        <f>BK143</f>
        <v>0</v>
      </c>
      <c r="L143" s="120"/>
      <c r="M143" s="119"/>
      <c r="P143" s="118">
        <f>P144</f>
        <v>0</v>
      </c>
      <c r="R143" s="118">
        <f>R144</f>
        <v>0</v>
      </c>
      <c r="T143" s="117">
        <f>T144</f>
        <v>0</v>
      </c>
      <c r="AR143" s="115" t="s">
        <v>337</v>
      </c>
      <c r="AT143" s="116" t="s">
        <v>14</v>
      </c>
      <c r="AU143" s="116" t="s">
        <v>5</v>
      </c>
      <c r="AY143" s="115" t="s">
        <v>86</v>
      </c>
      <c r="BK143" s="114">
        <f>BK144</f>
        <v>0</v>
      </c>
    </row>
    <row r="144" spans="2:65" s="2" customFormat="1" ht="16.5" customHeight="1">
      <c r="B144" s="112"/>
      <c r="C144" s="111" t="s">
        <v>81</v>
      </c>
      <c r="D144" s="111" t="s">
        <v>94</v>
      </c>
      <c r="E144" s="110" t="s">
        <v>409</v>
      </c>
      <c r="F144" s="109" t="s">
        <v>408</v>
      </c>
      <c r="G144" s="108" t="s">
        <v>393</v>
      </c>
      <c r="H144" s="107">
        <v>1</v>
      </c>
      <c r="I144" s="106"/>
      <c r="J144" s="105">
        <f>ROUND(I144*H144,1)</f>
        <v>0</v>
      </c>
      <c r="K144" s="104"/>
      <c r="L144" s="3"/>
      <c r="M144" s="103" t="s">
        <v>1</v>
      </c>
      <c r="N144" s="102" t="s">
        <v>56</v>
      </c>
      <c r="P144" s="101">
        <f>O144*H144</f>
        <v>0</v>
      </c>
      <c r="Q144" s="101">
        <v>0</v>
      </c>
      <c r="R144" s="101">
        <f>Q144*H144</f>
        <v>0</v>
      </c>
      <c r="S144" s="101">
        <v>0</v>
      </c>
      <c r="T144" s="100">
        <f>S144*H144</f>
        <v>0</v>
      </c>
      <c r="AR144" s="98" t="s">
        <v>392</v>
      </c>
      <c r="AT144" s="98" t="s">
        <v>94</v>
      </c>
      <c r="AU144" s="98" t="s">
        <v>0</v>
      </c>
      <c r="AY144" s="69" t="s">
        <v>86</v>
      </c>
      <c r="BE144" s="99">
        <f>IF(N144="základní",J144,0)</f>
        <v>0</v>
      </c>
      <c r="BF144" s="99">
        <f>IF(N144="snížená",J144,0)</f>
        <v>0</v>
      </c>
      <c r="BG144" s="99">
        <f>IF(N144="zákl. přenesená",J144,0)</f>
        <v>0</v>
      </c>
      <c r="BH144" s="99">
        <f>IF(N144="sníž. přenesená",J144,0)</f>
        <v>0</v>
      </c>
      <c r="BI144" s="99">
        <f>IF(N144="nulová",J144,0)</f>
        <v>0</v>
      </c>
      <c r="BJ144" s="69" t="s">
        <v>5</v>
      </c>
      <c r="BK144" s="99">
        <f>ROUND(I144*H144,1)</f>
        <v>0</v>
      </c>
      <c r="BL144" s="69" t="s">
        <v>392</v>
      </c>
      <c r="BM144" s="98" t="s">
        <v>407</v>
      </c>
    </row>
    <row r="145" spans="2:65" s="113" customFormat="1" ht="22.9" customHeight="1">
      <c r="B145" s="120"/>
      <c r="D145" s="115" t="s">
        <v>14</v>
      </c>
      <c r="E145" s="123" t="s">
        <v>406</v>
      </c>
      <c r="F145" s="123" t="s">
        <v>405</v>
      </c>
      <c r="I145" s="122"/>
      <c r="J145" s="121">
        <f>BK145</f>
        <v>0</v>
      </c>
      <c r="L145" s="120"/>
      <c r="M145" s="119"/>
      <c r="P145" s="118">
        <f>SUM(P146:P155)</f>
        <v>0</v>
      </c>
      <c r="R145" s="118">
        <f>SUM(R146:R155)</f>
        <v>0</v>
      </c>
      <c r="T145" s="117">
        <f>SUM(T146:T155)</f>
        <v>0</v>
      </c>
      <c r="AR145" s="115" t="s">
        <v>337</v>
      </c>
      <c r="AT145" s="116" t="s">
        <v>14</v>
      </c>
      <c r="AU145" s="116" t="s">
        <v>5</v>
      </c>
      <c r="AY145" s="115" t="s">
        <v>86</v>
      </c>
      <c r="BK145" s="114">
        <f>SUM(BK146:BK155)</f>
        <v>0</v>
      </c>
    </row>
    <row r="146" spans="2:65" s="2" customFormat="1" ht="16.5" customHeight="1">
      <c r="B146" s="112"/>
      <c r="C146" s="111" t="s">
        <v>299</v>
      </c>
      <c r="D146" s="111" t="s">
        <v>94</v>
      </c>
      <c r="E146" s="110" t="s">
        <v>404</v>
      </c>
      <c r="F146" s="109" t="s">
        <v>403</v>
      </c>
      <c r="G146" s="108" t="s">
        <v>393</v>
      </c>
      <c r="H146" s="107">
        <v>1</v>
      </c>
      <c r="I146" s="106"/>
      <c r="J146" s="105">
        <f>ROUND(I146*H146,1)</f>
        <v>0</v>
      </c>
      <c r="K146" s="104"/>
      <c r="L146" s="3"/>
      <c r="M146" s="103" t="s">
        <v>1</v>
      </c>
      <c r="N146" s="102" t="s">
        <v>56</v>
      </c>
      <c r="P146" s="101">
        <f>O146*H146</f>
        <v>0</v>
      </c>
      <c r="Q146" s="101">
        <v>0</v>
      </c>
      <c r="R146" s="101">
        <f>Q146*H146</f>
        <v>0</v>
      </c>
      <c r="S146" s="101">
        <v>0</v>
      </c>
      <c r="T146" s="100">
        <f>S146*H146</f>
        <v>0</v>
      </c>
      <c r="AR146" s="98" t="s">
        <v>392</v>
      </c>
      <c r="AT146" s="98" t="s">
        <v>94</v>
      </c>
      <c r="AU146" s="98" t="s">
        <v>0</v>
      </c>
      <c r="AY146" s="69" t="s">
        <v>86</v>
      </c>
      <c r="BE146" s="99">
        <f>IF(N146="základní",J146,0)</f>
        <v>0</v>
      </c>
      <c r="BF146" s="99">
        <f>IF(N146="snížená",J146,0)</f>
        <v>0</v>
      </c>
      <c r="BG146" s="99">
        <f>IF(N146="zákl. přenesená",J146,0)</f>
        <v>0</v>
      </c>
      <c r="BH146" s="99">
        <f>IF(N146="sníž. přenesená",J146,0)</f>
        <v>0</v>
      </c>
      <c r="BI146" s="99">
        <f>IF(N146="nulová",J146,0)</f>
        <v>0</v>
      </c>
      <c r="BJ146" s="69" t="s">
        <v>5</v>
      </c>
      <c r="BK146" s="99">
        <f>ROUND(I146*H146,1)</f>
        <v>0</v>
      </c>
      <c r="BL146" s="69" t="s">
        <v>392</v>
      </c>
      <c r="BM146" s="98" t="s">
        <v>402</v>
      </c>
    </row>
    <row r="147" spans="2:65" s="124" customFormat="1">
      <c r="B147" s="128"/>
      <c r="D147" s="89" t="s">
        <v>88</v>
      </c>
      <c r="E147" s="125" t="s">
        <v>1</v>
      </c>
      <c r="F147" s="130" t="s">
        <v>401</v>
      </c>
      <c r="H147" s="125" t="s">
        <v>1</v>
      </c>
      <c r="I147" s="129"/>
      <c r="L147" s="128"/>
      <c r="M147" s="127"/>
      <c r="T147" s="126"/>
      <c r="AT147" s="125" t="s">
        <v>88</v>
      </c>
      <c r="AU147" s="125" t="s">
        <v>0</v>
      </c>
      <c r="AV147" s="124" t="s">
        <v>5</v>
      </c>
      <c r="AW147" s="124" t="s">
        <v>63</v>
      </c>
      <c r="AX147" s="124" t="s">
        <v>13</v>
      </c>
      <c r="AY147" s="125" t="s">
        <v>86</v>
      </c>
    </row>
    <row r="148" spans="2:65" s="90" customFormat="1">
      <c r="B148" s="94"/>
      <c r="D148" s="89" t="s">
        <v>88</v>
      </c>
      <c r="E148" s="91" t="s">
        <v>1</v>
      </c>
      <c r="F148" s="97" t="s">
        <v>5</v>
      </c>
      <c r="H148" s="96">
        <v>1</v>
      </c>
      <c r="I148" s="95"/>
      <c r="L148" s="94"/>
      <c r="M148" s="93"/>
      <c r="T148" s="92"/>
      <c r="AT148" s="91" t="s">
        <v>88</v>
      </c>
      <c r="AU148" s="91" t="s">
        <v>0</v>
      </c>
      <c r="AV148" s="90" t="s">
        <v>0</v>
      </c>
      <c r="AW148" s="90" t="s">
        <v>63</v>
      </c>
      <c r="AX148" s="90" t="s">
        <v>5</v>
      </c>
      <c r="AY148" s="91" t="s">
        <v>86</v>
      </c>
    </row>
    <row r="149" spans="2:65" s="2" customFormat="1" ht="16.5" customHeight="1">
      <c r="B149" s="112"/>
      <c r="C149" s="111" t="s">
        <v>289</v>
      </c>
      <c r="D149" s="111" t="s">
        <v>94</v>
      </c>
      <c r="E149" s="110" t="s">
        <v>400</v>
      </c>
      <c r="F149" s="109" t="s">
        <v>399</v>
      </c>
      <c r="G149" s="108" t="s">
        <v>398</v>
      </c>
      <c r="H149" s="107">
        <v>1</v>
      </c>
      <c r="I149" s="106"/>
      <c r="J149" s="105">
        <f>ROUND(I149*H149,1)</f>
        <v>0</v>
      </c>
      <c r="K149" s="104"/>
      <c r="L149" s="3"/>
      <c r="M149" s="103" t="s">
        <v>1</v>
      </c>
      <c r="N149" s="102" t="s">
        <v>56</v>
      </c>
      <c r="P149" s="101">
        <f>O149*H149</f>
        <v>0</v>
      </c>
      <c r="Q149" s="101">
        <v>0</v>
      </c>
      <c r="R149" s="101">
        <f>Q149*H149</f>
        <v>0</v>
      </c>
      <c r="S149" s="101">
        <v>0</v>
      </c>
      <c r="T149" s="100">
        <f>S149*H149</f>
        <v>0</v>
      </c>
      <c r="AR149" s="98" t="s">
        <v>392</v>
      </c>
      <c r="AT149" s="98" t="s">
        <v>94</v>
      </c>
      <c r="AU149" s="98" t="s">
        <v>0</v>
      </c>
      <c r="AY149" s="69" t="s">
        <v>86</v>
      </c>
      <c r="BE149" s="99">
        <f>IF(N149="základní",J149,0)</f>
        <v>0</v>
      </c>
      <c r="BF149" s="99">
        <f>IF(N149="snížená",J149,0)</f>
        <v>0</v>
      </c>
      <c r="BG149" s="99">
        <f>IF(N149="zákl. přenesená",J149,0)</f>
        <v>0</v>
      </c>
      <c r="BH149" s="99">
        <f>IF(N149="sníž. přenesená",J149,0)</f>
        <v>0</v>
      </c>
      <c r="BI149" s="99">
        <f>IF(N149="nulová",J149,0)</f>
        <v>0</v>
      </c>
      <c r="BJ149" s="69" t="s">
        <v>5</v>
      </c>
      <c r="BK149" s="99">
        <f>ROUND(I149*H149,1)</f>
        <v>0</v>
      </c>
      <c r="BL149" s="69" t="s">
        <v>392</v>
      </c>
      <c r="BM149" s="98" t="s">
        <v>397</v>
      </c>
    </row>
    <row r="150" spans="2:65" s="124" customFormat="1">
      <c r="B150" s="128"/>
      <c r="D150" s="89" t="s">
        <v>88</v>
      </c>
      <c r="E150" s="125" t="s">
        <v>1</v>
      </c>
      <c r="F150" s="130" t="s">
        <v>396</v>
      </c>
      <c r="H150" s="125" t="s">
        <v>1</v>
      </c>
      <c r="I150" s="129"/>
      <c r="L150" s="128"/>
      <c r="M150" s="127"/>
      <c r="T150" s="126"/>
      <c r="AT150" s="125" t="s">
        <v>88</v>
      </c>
      <c r="AU150" s="125" t="s">
        <v>0</v>
      </c>
      <c r="AV150" s="124" t="s">
        <v>5</v>
      </c>
      <c r="AW150" s="124" t="s">
        <v>63</v>
      </c>
      <c r="AX150" s="124" t="s">
        <v>13</v>
      </c>
      <c r="AY150" s="125" t="s">
        <v>86</v>
      </c>
    </row>
    <row r="151" spans="2:65" s="90" customFormat="1">
      <c r="B151" s="94"/>
      <c r="D151" s="89" t="s">
        <v>88</v>
      </c>
      <c r="E151" s="91" t="s">
        <v>1</v>
      </c>
      <c r="F151" s="97" t="s">
        <v>5</v>
      </c>
      <c r="H151" s="96">
        <v>1</v>
      </c>
      <c r="I151" s="95"/>
      <c r="L151" s="94"/>
      <c r="M151" s="93"/>
      <c r="T151" s="92"/>
      <c r="AT151" s="91" t="s">
        <v>88</v>
      </c>
      <c r="AU151" s="91" t="s">
        <v>0</v>
      </c>
      <c r="AV151" s="90" t="s">
        <v>0</v>
      </c>
      <c r="AW151" s="90" t="s">
        <v>63</v>
      </c>
      <c r="AX151" s="90" t="s">
        <v>5</v>
      </c>
      <c r="AY151" s="91" t="s">
        <v>86</v>
      </c>
    </row>
    <row r="152" spans="2:65" s="2" customFormat="1" ht="16.5" customHeight="1">
      <c r="B152" s="112"/>
      <c r="C152" s="111" t="s">
        <v>284</v>
      </c>
      <c r="D152" s="111" t="s">
        <v>94</v>
      </c>
      <c r="E152" s="110" t="s">
        <v>395</v>
      </c>
      <c r="F152" s="109" t="s">
        <v>394</v>
      </c>
      <c r="G152" s="108" t="s">
        <v>393</v>
      </c>
      <c r="H152" s="107">
        <v>1</v>
      </c>
      <c r="I152" s="106"/>
      <c r="J152" s="105">
        <f>ROUND(I152*H152,1)</f>
        <v>0</v>
      </c>
      <c r="K152" s="104"/>
      <c r="L152" s="3"/>
      <c r="M152" s="103" t="s">
        <v>1</v>
      </c>
      <c r="N152" s="102" t="s">
        <v>56</v>
      </c>
      <c r="P152" s="101">
        <f>O152*H152</f>
        <v>0</v>
      </c>
      <c r="Q152" s="101">
        <v>0</v>
      </c>
      <c r="R152" s="101">
        <f>Q152*H152</f>
        <v>0</v>
      </c>
      <c r="S152" s="101">
        <v>0</v>
      </c>
      <c r="T152" s="100">
        <f>S152*H152</f>
        <v>0</v>
      </c>
      <c r="AR152" s="98" t="s">
        <v>392</v>
      </c>
      <c r="AT152" s="98" t="s">
        <v>94</v>
      </c>
      <c r="AU152" s="98" t="s">
        <v>0</v>
      </c>
      <c r="AY152" s="69" t="s">
        <v>86</v>
      </c>
      <c r="BE152" s="99">
        <f>IF(N152="základní",J152,0)</f>
        <v>0</v>
      </c>
      <c r="BF152" s="99">
        <f>IF(N152="snížená",J152,0)</f>
        <v>0</v>
      </c>
      <c r="BG152" s="99">
        <f>IF(N152="zákl. přenesená",J152,0)</f>
        <v>0</v>
      </c>
      <c r="BH152" s="99">
        <f>IF(N152="sníž. přenesená",J152,0)</f>
        <v>0</v>
      </c>
      <c r="BI152" s="99">
        <f>IF(N152="nulová",J152,0)</f>
        <v>0</v>
      </c>
      <c r="BJ152" s="69" t="s">
        <v>5</v>
      </c>
      <c r="BK152" s="99">
        <f>ROUND(I152*H152,1)</f>
        <v>0</v>
      </c>
      <c r="BL152" s="69" t="s">
        <v>392</v>
      </c>
      <c r="BM152" s="98" t="s">
        <v>391</v>
      </c>
    </row>
    <row r="153" spans="2:65" s="124" customFormat="1">
      <c r="B153" s="128"/>
      <c r="D153" s="89" t="s">
        <v>88</v>
      </c>
      <c r="E153" s="125" t="s">
        <v>1</v>
      </c>
      <c r="F153" s="130" t="s">
        <v>390</v>
      </c>
      <c r="H153" s="125" t="s">
        <v>1</v>
      </c>
      <c r="I153" s="129"/>
      <c r="L153" s="128"/>
      <c r="M153" s="127"/>
      <c r="T153" s="126"/>
      <c r="AT153" s="125" t="s">
        <v>88</v>
      </c>
      <c r="AU153" s="125" t="s">
        <v>0</v>
      </c>
      <c r="AV153" s="124" t="s">
        <v>5</v>
      </c>
      <c r="AW153" s="124" t="s">
        <v>63</v>
      </c>
      <c r="AX153" s="124" t="s">
        <v>13</v>
      </c>
      <c r="AY153" s="125" t="s">
        <v>86</v>
      </c>
    </row>
    <row r="154" spans="2:65" s="124" customFormat="1">
      <c r="B154" s="128"/>
      <c r="D154" s="89" t="s">
        <v>88</v>
      </c>
      <c r="E154" s="125" t="s">
        <v>1</v>
      </c>
      <c r="F154" s="130" t="s">
        <v>389</v>
      </c>
      <c r="H154" s="125" t="s">
        <v>1</v>
      </c>
      <c r="I154" s="129"/>
      <c r="L154" s="128"/>
      <c r="M154" s="127"/>
      <c r="T154" s="126"/>
      <c r="AT154" s="125" t="s">
        <v>88</v>
      </c>
      <c r="AU154" s="125" t="s">
        <v>0</v>
      </c>
      <c r="AV154" s="124" t="s">
        <v>5</v>
      </c>
      <c r="AW154" s="124" t="s">
        <v>63</v>
      </c>
      <c r="AX154" s="124" t="s">
        <v>13</v>
      </c>
      <c r="AY154" s="125" t="s">
        <v>86</v>
      </c>
    </row>
    <row r="155" spans="2:65" s="90" customFormat="1">
      <c r="B155" s="94"/>
      <c r="D155" s="89" t="s">
        <v>88</v>
      </c>
      <c r="E155" s="91" t="s">
        <v>1</v>
      </c>
      <c r="F155" s="97" t="s">
        <v>5</v>
      </c>
      <c r="H155" s="96">
        <v>1</v>
      </c>
      <c r="I155" s="95"/>
      <c r="L155" s="94"/>
      <c r="M155" s="184"/>
      <c r="N155" s="183"/>
      <c r="O155" s="183"/>
      <c r="P155" s="183"/>
      <c r="Q155" s="183"/>
      <c r="R155" s="183"/>
      <c r="S155" s="183"/>
      <c r="T155" s="182"/>
      <c r="AT155" s="91" t="s">
        <v>88</v>
      </c>
      <c r="AU155" s="91" t="s">
        <v>0</v>
      </c>
      <c r="AV155" s="90" t="s">
        <v>0</v>
      </c>
      <c r="AW155" s="90" t="s">
        <v>63</v>
      </c>
      <c r="AX155" s="90" t="s">
        <v>5</v>
      </c>
      <c r="AY155" s="91" t="s">
        <v>86</v>
      </c>
    </row>
    <row r="156" spans="2:65" s="2" customFormat="1" ht="7" customHeight="1">
      <c r="B156" s="5"/>
      <c r="C156" s="4"/>
      <c r="D156" s="4"/>
      <c r="E156" s="4"/>
      <c r="F156" s="4"/>
      <c r="G156" s="4"/>
      <c r="H156" s="4"/>
      <c r="I156" s="4"/>
      <c r="J156" s="4"/>
      <c r="K156" s="4"/>
      <c r="L156" s="3"/>
    </row>
  </sheetData>
  <autoFilter ref="C121:K155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AA6E0-0192-40B9-B907-9F73BF71EACC}">
  <sheetPr>
    <pageSetUpPr fitToPage="1"/>
  </sheetPr>
  <dimension ref="B1:H33"/>
  <sheetViews>
    <sheetView showGridLines="0" workbookViewId="0"/>
  </sheetViews>
  <sheetFormatPr defaultRowHeight="10.199999999999999"/>
  <cols>
    <col min="1" max="1" width="6.578125" style="1" customWidth="1"/>
    <col min="2" max="2" width="1.3125" style="1" customWidth="1"/>
    <col min="3" max="3" width="19.734375" style="1" customWidth="1"/>
    <col min="4" max="4" width="59.83984375" style="1" customWidth="1"/>
    <col min="5" max="5" width="10.5234375" style="1" customWidth="1"/>
    <col min="6" max="6" width="15.7890625" style="1" customWidth="1"/>
    <col min="7" max="7" width="1.3125" style="1" customWidth="1"/>
    <col min="8" max="8" width="6.578125" style="1" customWidth="1"/>
    <col min="9" max="16384" width="8.83984375" style="1"/>
  </cols>
  <sheetData>
    <row r="1" spans="2:8" ht="11.25" customHeight="1"/>
    <row r="2" spans="2:8" ht="37" customHeight="1"/>
    <row r="3" spans="2:8" ht="7" customHeight="1">
      <c r="B3" s="78"/>
      <c r="C3" s="77"/>
      <c r="D3" s="77"/>
      <c r="E3" s="77"/>
      <c r="F3" s="77"/>
      <c r="G3" s="77"/>
      <c r="H3" s="56"/>
    </row>
    <row r="4" spans="2:8" ht="25" customHeight="1">
      <c r="B4" s="56"/>
      <c r="C4" s="51" t="s">
        <v>465</v>
      </c>
      <c r="H4" s="56"/>
    </row>
    <row r="5" spans="2:8" ht="12" customHeight="1">
      <c r="B5" s="56"/>
      <c r="C5" s="74" t="s">
        <v>41</v>
      </c>
      <c r="D5" s="201" t="s">
        <v>76</v>
      </c>
      <c r="E5" s="197"/>
      <c r="F5" s="197"/>
      <c r="H5" s="56"/>
    </row>
    <row r="6" spans="2:8" ht="37" customHeight="1">
      <c r="B6" s="56"/>
      <c r="C6" s="73" t="s">
        <v>40</v>
      </c>
      <c r="D6" s="198" t="s">
        <v>74</v>
      </c>
      <c r="E6" s="197"/>
      <c r="F6" s="197"/>
      <c r="H6" s="56"/>
    </row>
    <row r="7" spans="2:8" ht="16.5" customHeight="1">
      <c r="B7" s="56"/>
      <c r="C7" s="44" t="s">
        <v>38</v>
      </c>
      <c r="D7" s="45" t="str">
        <f>'Rekapitulace stavby'!AN8</f>
        <v>23. 9. 2024</v>
      </c>
      <c r="H7" s="56"/>
    </row>
    <row r="8" spans="2:8" s="2" customFormat="1" ht="10.9" customHeight="1">
      <c r="B8" s="3"/>
      <c r="H8" s="3"/>
    </row>
    <row r="9" spans="2:8" s="148" customFormat="1" ht="29.25" customHeight="1">
      <c r="B9" s="149"/>
      <c r="C9" s="153" t="s">
        <v>32</v>
      </c>
      <c r="D9" s="152" t="s">
        <v>31</v>
      </c>
      <c r="E9" s="152" t="s">
        <v>369</v>
      </c>
      <c r="F9" s="151" t="s">
        <v>464</v>
      </c>
      <c r="H9" s="149"/>
    </row>
    <row r="10" spans="2:8" s="2" customFormat="1" ht="26.5" customHeight="1">
      <c r="B10" s="3"/>
      <c r="C10" s="192" t="s">
        <v>5</v>
      </c>
      <c r="D10" s="192" t="s">
        <v>10</v>
      </c>
      <c r="H10" s="3"/>
    </row>
    <row r="11" spans="2:8" s="2" customFormat="1" ht="16.899999999999999" customHeight="1">
      <c r="B11" s="3"/>
      <c r="C11" s="190" t="s">
        <v>189</v>
      </c>
      <c r="D11" s="189" t="s">
        <v>1</v>
      </c>
      <c r="E11" s="188" t="s">
        <v>1</v>
      </c>
      <c r="F11" s="187">
        <v>3009</v>
      </c>
      <c r="H11" s="3"/>
    </row>
    <row r="12" spans="2:8" s="2" customFormat="1" ht="16.899999999999999" customHeight="1">
      <c r="B12" s="3"/>
      <c r="C12" s="186" t="s">
        <v>189</v>
      </c>
      <c r="D12" s="186" t="s">
        <v>188</v>
      </c>
      <c r="E12" s="69" t="s">
        <v>1</v>
      </c>
      <c r="F12" s="185">
        <v>3009</v>
      </c>
      <c r="H12" s="3"/>
    </row>
    <row r="13" spans="2:8" s="2" customFormat="1" ht="16.899999999999999" customHeight="1">
      <c r="B13" s="3"/>
      <c r="C13" s="191" t="s">
        <v>463</v>
      </c>
      <c r="H13" s="3"/>
    </row>
    <row r="14" spans="2:8" s="2" customFormat="1" ht="16.899999999999999" customHeight="1">
      <c r="B14" s="3"/>
      <c r="C14" s="186" t="s">
        <v>192</v>
      </c>
      <c r="D14" s="186" t="s">
        <v>191</v>
      </c>
      <c r="E14" s="69" t="s">
        <v>95</v>
      </c>
      <c r="F14" s="185">
        <v>3009</v>
      </c>
      <c r="H14" s="3"/>
    </row>
    <row r="15" spans="2:8" s="2" customFormat="1" ht="16.899999999999999" customHeight="1">
      <c r="B15" s="3"/>
      <c r="C15" s="186" t="s">
        <v>353</v>
      </c>
      <c r="D15" s="186" t="s">
        <v>352</v>
      </c>
      <c r="E15" s="69" t="s">
        <v>311</v>
      </c>
      <c r="F15" s="185">
        <v>3610.8</v>
      </c>
      <c r="H15" s="3"/>
    </row>
    <row r="16" spans="2:8" s="2" customFormat="1" ht="20.399999999999999">
      <c r="B16" s="3"/>
      <c r="C16" s="186" t="s">
        <v>349</v>
      </c>
      <c r="D16" s="186" t="s">
        <v>348</v>
      </c>
      <c r="E16" s="69" t="s">
        <v>311</v>
      </c>
      <c r="F16" s="185">
        <v>5416.2</v>
      </c>
      <c r="H16" s="3"/>
    </row>
    <row r="17" spans="2:8" s="2" customFormat="1" ht="20.399999999999999">
      <c r="B17" s="3"/>
      <c r="C17" s="186" t="s">
        <v>341</v>
      </c>
      <c r="D17" s="186" t="s">
        <v>340</v>
      </c>
      <c r="E17" s="69" t="s">
        <v>296</v>
      </c>
      <c r="F17" s="185">
        <v>90.27</v>
      </c>
      <c r="H17" s="3"/>
    </row>
    <row r="18" spans="2:8" s="2" customFormat="1" ht="16.899999999999999" customHeight="1">
      <c r="B18" s="3"/>
      <c r="C18" s="186" t="s">
        <v>327</v>
      </c>
      <c r="D18" s="186" t="s">
        <v>326</v>
      </c>
      <c r="E18" s="69" t="s">
        <v>311</v>
      </c>
      <c r="F18" s="185">
        <v>9027</v>
      </c>
      <c r="H18" s="3"/>
    </row>
    <row r="19" spans="2:8" s="2" customFormat="1" ht="20.399999999999999">
      <c r="B19" s="3"/>
      <c r="C19" s="186" t="s">
        <v>298</v>
      </c>
      <c r="D19" s="186" t="s">
        <v>297</v>
      </c>
      <c r="E19" s="69" t="s">
        <v>296</v>
      </c>
      <c r="F19" s="185">
        <v>225.67500000000001</v>
      </c>
      <c r="H19" s="3"/>
    </row>
    <row r="20" spans="2:8" s="2" customFormat="1" ht="20.399999999999999">
      <c r="B20" s="3"/>
      <c r="C20" s="186" t="s">
        <v>313</v>
      </c>
      <c r="D20" s="186" t="s">
        <v>312</v>
      </c>
      <c r="E20" s="69" t="s">
        <v>311</v>
      </c>
      <c r="F20" s="185">
        <v>6018</v>
      </c>
      <c r="H20" s="3"/>
    </row>
    <row r="21" spans="2:8" s="2" customFormat="1" ht="16.899999999999999" customHeight="1">
      <c r="B21" s="3"/>
      <c r="C21" s="186" t="s">
        <v>251</v>
      </c>
      <c r="D21" s="186" t="s">
        <v>250</v>
      </c>
      <c r="E21" s="69" t="s">
        <v>95</v>
      </c>
      <c r="F21" s="185">
        <v>3009</v>
      </c>
      <c r="H21" s="3"/>
    </row>
    <row r="22" spans="2:8" s="2" customFormat="1" ht="16.899999999999999" customHeight="1">
      <c r="B22" s="3"/>
      <c r="C22" s="186" t="s">
        <v>197</v>
      </c>
      <c r="D22" s="186" t="s">
        <v>196</v>
      </c>
      <c r="E22" s="69" t="s">
        <v>122</v>
      </c>
      <c r="F22" s="185">
        <v>1003</v>
      </c>
      <c r="H22" s="3"/>
    </row>
    <row r="23" spans="2:8" s="2" customFormat="1" ht="16.899999999999999" customHeight="1">
      <c r="B23" s="3"/>
      <c r="C23" s="186" t="s">
        <v>186</v>
      </c>
      <c r="D23" s="186" t="s">
        <v>185</v>
      </c>
      <c r="E23" s="69" t="s">
        <v>95</v>
      </c>
      <c r="F23" s="185">
        <v>6018</v>
      </c>
      <c r="H23" s="3"/>
    </row>
    <row r="24" spans="2:8" s="2" customFormat="1" ht="16.899999999999999" customHeight="1">
      <c r="B24" s="3"/>
      <c r="C24" s="186" t="s">
        <v>247</v>
      </c>
      <c r="D24" s="186" t="s">
        <v>246</v>
      </c>
      <c r="E24" s="69" t="s">
        <v>245</v>
      </c>
      <c r="F24" s="185">
        <v>376.125</v>
      </c>
      <c r="H24" s="3"/>
    </row>
    <row r="25" spans="2:8" s="2" customFormat="1" ht="16.899999999999999" customHeight="1">
      <c r="B25" s="3"/>
      <c r="C25" s="190" t="s">
        <v>304</v>
      </c>
      <c r="D25" s="189" t="s">
        <v>1</v>
      </c>
      <c r="E25" s="188" t="s">
        <v>1</v>
      </c>
      <c r="F25" s="187">
        <v>90.27</v>
      </c>
      <c r="H25" s="3"/>
    </row>
    <row r="26" spans="2:8" s="2" customFormat="1" ht="16.899999999999999" customHeight="1">
      <c r="B26" s="3"/>
      <c r="C26" s="186" t="s">
        <v>304</v>
      </c>
      <c r="D26" s="186" t="s">
        <v>338</v>
      </c>
      <c r="E26" s="69" t="s">
        <v>1</v>
      </c>
      <c r="F26" s="185">
        <v>90.27</v>
      </c>
      <c r="H26" s="3"/>
    </row>
    <row r="27" spans="2:8" s="2" customFormat="1" ht="16.899999999999999" customHeight="1">
      <c r="B27" s="3"/>
      <c r="C27" s="191" t="s">
        <v>463</v>
      </c>
      <c r="H27" s="3"/>
    </row>
    <row r="28" spans="2:8" s="2" customFormat="1" ht="20.399999999999999">
      <c r="B28" s="3"/>
      <c r="C28" s="186" t="s">
        <v>341</v>
      </c>
      <c r="D28" s="186" t="s">
        <v>340</v>
      </c>
      <c r="E28" s="69" t="s">
        <v>296</v>
      </c>
      <c r="F28" s="185">
        <v>90.27</v>
      </c>
      <c r="H28" s="3"/>
    </row>
    <row r="29" spans="2:8" s="2" customFormat="1" ht="16.899999999999999" customHeight="1">
      <c r="B29" s="3"/>
      <c r="C29" s="186" t="s">
        <v>307</v>
      </c>
      <c r="D29" s="186" t="s">
        <v>306</v>
      </c>
      <c r="E29" s="69" t="s">
        <v>296</v>
      </c>
      <c r="F29" s="185">
        <v>90.27</v>
      </c>
      <c r="H29" s="3"/>
    </row>
    <row r="30" spans="2:8" s="2" customFormat="1" ht="16.899999999999999" customHeight="1">
      <c r="B30" s="3"/>
      <c r="C30" s="190" t="s">
        <v>294</v>
      </c>
      <c r="D30" s="189" t="s">
        <v>1</v>
      </c>
      <c r="E30" s="188" t="s">
        <v>1</v>
      </c>
      <c r="F30" s="187">
        <v>225.67500000000001</v>
      </c>
      <c r="H30" s="3"/>
    </row>
    <row r="31" spans="2:8" s="2" customFormat="1" ht="16.899999999999999" customHeight="1">
      <c r="B31" s="3"/>
      <c r="C31" s="186" t="s">
        <v>294</v>
      </c>
      <c r="D31" s="186" t="s">
        <v>293</v>
      </c>
      <c r="E31" s="69" t="s">
        <v>1</v>
      </c>
      <c r="F31" s="185">
        <v>225.67500000000001</v>
      </c>
      <c r="H31" s="3"/>
    </row>
    <row r="32" spans="2:8" s="2" customFormat="1" ht="7.35" customHeight="1">
      <c r="B32" s="5"/>
      <c r="C32" s="4"/>
      <c r="D32" s="4"/>
      <c r="E32" s="4"/>
      <c r="F32" s="4"/>
      <c r="G32" s="4"/>
      <c r="H32" s="3"/>
    </row>
    <row r="33" s="2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Betonové oplocení</vt:lpstr>
      <vt:lpstr>2 - VON</vt:lpstr>
      <vt:lpstr>Seznam figur</vt:lpstr>
      <vt:lpstr>'1 - Betonové oplocení'!Názvy_tisku</vt:lpstr>
      <vt:lpstr>'2 - VON'!Názvy_tisku</vt:lpstr>
      <vt:lpstr>'Rekapitulace stavby'!Názvy_tisku</vt:lpstr>
      <vt:lpstr>'Seznam figur'!Názvy_tisku</vt:lpstr>
      <vt:lpstr>'1 - Betonové oplocení'!Oblast_tisku</vt:lpstr>
      <vt:lpstr>'2 - VON'!Oblast_tisku</vt:lpstr>
      <vt:lpstr>'Rekapitulace stavby'!Oblast_tisku</vt:lpstr>
      <vt:lpstr>'Seznam figur'!Oblast_tisku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Laksar</dc:creator>
  <cp:lastModifiedBy>Luboš Laksar</cp:lastModifiedBy>
  <dcterms:created xsi:type="dcterms:W3CDTF">2024-10-02T14:35:24Z</dcterms:created>
  <dcterms:modified xsi:type="dcterms:W3CDTF">2024-10-02T14:42:38Z</dcterms:modified>
</cp:coreProperties>
</file>